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filterPrivacy="1" codeName="ThisWorkbook" defaultThemeVersion="166925"/>
  <xr:revisionPtr revIDLastSave="0" documentId="8_{00F19B34-ED0D-4D00-AC5C-3066BB43197C}" xr6:coauthVersionLast="36" xr6:coauthVersionMax="36" xr10:uidLastSave="{00000000-0000-0000-0000-000000000000}"/>
  <bookViews>
    <workbookView xWindow="28680" yWindow="-120" windowWidth="29040" windowHeight="15840" tabRatio="979" activeTab="2" xr2:uid="{AAC398A2-E95D-4231-A920-55B8B1C73F3F}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6" l="1"/>
  <c r="G12" i="16"/>
  <c r="F12" i="16"/>
  <c r="E12" i="16"/>
  <c r="D12" i="16"/>
  <c r="D13" i="16" s="1"/>
  <c r="J9" i="30"/>
  <c r="H9" i="30"/>
  <c r="G9" i="30"/>
  <c r="F9" i="30"/>
  <c r="E9" i="30"/>
  <c r="D9" i="30"/>
  <c r="H16" i="16"/>
  <c r="G16" i="16"/>
  <c r="F16" i="16"/>
  <c r="E16" i="16"/>
  <c r="D16" i="16"/>
  <c r="J15" i="16"/>
  <c r="J16" i="16" s="1"/>
  <c r="E9" i="16"/>
  <c r="F9" i="16" s="1"/>
  <c r="G9" i="16" s="1"/>
  <c r="H9" i="16" s="1"/>
  <c r="E8" i="16"/>
  <c r="J18" i="3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23" i="16"/>
  <c r="F23" i="16"/>
  <c r="G23" i="16"/>
  <c r="H23" i="16"/>
  <c r="D23" i="16"/>
  <c r="E20" i="16"/>
  <c r="F20" i="16"/>
  <c r="G20" i="16"/>
  <c r="H20" i="16"/>
  <c r="D20" i="16"/>
  <c r="J18" i="16"/>
  <c r="J19" i="16"/>
  <c r="J22" i="16"/>
  <c r="D10" i="16"/>
  <c r="D27" i="16" l="1"/>
  <c r="D24" i="16"/>
  <c r="F8" i="16"/>
  <c r="E13" i="16"/>
  <c r="G8" i="16"/>
  <c r="D28" i="16"/>
  <c r="E10" i="16"/>
  <c r="J23" i="16"/>
  <c r="D30" i="16"/>
  <c r="J20" i="16"/>
  <c r="J9" i="16"/>
  <c r="D14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0" i="30"/>
  <c r="H10" i="30"/>
  <c r="H51" i="27"/>
  <c r="H58" i="27" s="1"/>
  <c r="J13" i="27"/>
  <c r="J16" i="27" s="1"/>
  <c r="G51" i="27"/>
  <c r="G58" i="27" s="1"/>
  <c r="D51" i="27"/>
  <c r="D58" i="27" s="1"/>
  <c r="J56" i="28"/>
  <c r="J54" i="28"/>
  <c r="H11" i="30"/>
  <c r="F11" i="30"/>
  <c r="G10" i="30"/>
  <c r="J42" i="28"/>
  <c r="J31" i="28"/>
  <c r="D10" i="30"/>
  <c r="E10" i="30"/>
  <c r="J35" i="28"/>
  <c r="J27" i="28"/>
  <c r="E51" i="28"/>
  <c r="E58" i="28" s="1"/>
  <c r="J13" i="28"/>
  <c r="J16" i="28" s="1"/>
  <c r="D51" i="28"/>
  <c r="D58" i="28" s="1"/>
  <c r="D8" i="30"/>
  <c r="D12" i="30" s="1"/>
  <c r="G51" i="28"/>
  <c r="G58" i="28" s="1"/>
  <c r="H51" i="28"/>
  <c r="H58" i="28" s="1"/>
  <c r="F51" i="28"/>
  <c r="D7" i="30"/>
  <c r="J11" i="28"/>
  <c r="E11" i="30"/>
  <c r="G11" i="30"/>
  <c r="D11" i="30"/>
  <c r="H50" i="31"/>
  <c r="H57" i="31" s="1"/>
  <c r="J41" i="31"/>
  <c r="J16" i="31"/>
  <c r="F50" i="31"/>
  <c r="F57" i="31" s="1"/>
  <c r="G50" i="31"/>
  <c r="G57" i="31" s="1"/>
  <c r="D50" i="31"/>
  <c r="D57" i="31" s="1"/>
  <c r="E50" i="31"/>
  <c r="E57" i="31" s="1"/>
  <c r="J41" i="29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J55" i="29"/>
  <c r="J49" i="29"/>
  <c r="J50" i="28"/>
  <c r="J56" i="27"/>
  <c r="E24" i="16" l="1"/>
  <c r="E27" i="16"/>
  <c r="E28" i="16" s="1"/>
  <c r="E8" i="30"/>
  <c r="E12" i="30" s="1"/>
  <c r="E14" i="30"/>
  <c r="H8" i="16"/>
  <c r="E7" i="30"/>
  <c r="F10" i="16"/>
  <c r="F13" i="16"/>
  <c r="G10" i="16"/>
  <c r="D58" i="34"/>
  <c r="J51" i="34"/>
  <c r="J58" i="34" s="1"/>
  <c r="J51" i="33"/>
  <c r="J58" i="33" s="1"/>
  <c r="D58" i="33"/>
  <c r="J46" i="32"/>
  <c r="J53" i="32" s="1"/>
  <c r="J10" i="30"/>
  <c r="J51" i="28"/>
  <c r="J58" i="28" s="1"/>
  <c r="D23" i="30" s="1"/>
  <c r="F58" i="28"/>
  <c r="J11" i="30"/>
  <c r="J50" i="31"/>
  <c r="J57" i="31" s="1"/>
  <c r="J50" i="29"/>
  <c r="J57" i="29" s="1"/>
  <c r="D24" i="30" s="1"/>
  <c r="J51" i="27"/>
  <c r="J58" i="27" s="1"/>
  <c r="D22" i="30" s="1"/>
  <c r="F24" i="16" l="1"/>
  <c r="F27" i="16"/>
  <c r="F28" i="16" s="1"/>
  <c r="E30" i="16"/>
  <c r="E16" i="30"/>
  <c r="F8" i="30"/>
  <c r="F12" i="30" s="1"/>
  <c r="F7" i="30"/>
  <c r="G13" i="16"/>
  <c r="G7" i="30"/>
  <c r="H13" i="16"/>
  <c r="H10" i="16"/>
  <c r="J8" i="16"/>
  <c r="J10" i="16" s="1"/>
  <c r="D16" i="30"/>
  <c r="H27" i="16" l="1"/>
  <c r="H28" i="16" s="1"/>
  <c r="H24" i="16"/>
  <c r="G27" i="16"/>
  <c r="G28" i="16" s="1"/>
  <c r="G24" i="16"/>
  <c r="H8" i="30"/>
  <c r="H12" i="30" s="1"/>
  <c r="G8" i="30"/>
  <c r="G12" i="30" s="1"/>
  <c r="F30" i="16"/>
  <c r="F14" i="30"/>
  <c r="J13" i="16"/>
  <c r="H7" i="30"/>
  <c r="F16" i="30" l="1"/>
  <c r="J24" i="16"/>
  <c r="J12" i="30"/>
  <c r="H30" i="16"/>
  <c r="G30" i="16"/>
  <c r="J27" i="16"/>
  <c r="J28" i="16" s="1"/>
  <c r="G14" i="30"/>
  <c r="J7" i="30"/>
  <c r="H14" i="30"/>
  <c r="J30" i="16" l="1"/>
  <c r="D21" i="30" s="1"/>
  <c r="D27" i="30" s="1"/>
  <c r="E21" i="30" s="1"/>
  <c r="H16" i="30"/>
  <c r="J14" i="30"/>
  <c r="J16" i="30" s="1"/>
  <c r="G16" i="30"/>
  <c r="E22" i="30" l="1"/>
  <c r="E24" i="30"/>
  <c r="E25" i="30"/>
  <c r="E23" i="30"/>
  <c r="E27" i="30" l="1"/>
</calcChain>
</file>

<file path=xl/sharedStrings.xml><?xml version="1.0" encoding="utf-8"?>
<sst xmlns="http://schemas.openxmlformats.org/spreadsheetml/2006/main" count="494" uniqueCount="90">
  <si>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</si>
  <si>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</si>
  <si>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</si>
  <si>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</si>
  <si>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</si>
  <si>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</si>
  <si>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</si>
  <si>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</si>
  <si>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</si>
  <si>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</si>
  <si>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</si>
  <si>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</si>
  <si>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</si>
  <si>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</si>
  <si>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</si>
  <si>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</si>
  <si>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</si>
  <si>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</si>
  <si>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</si>
  <si>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</si>
  <si>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</si>
  <si>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</si>
  <si>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</si>
  <si>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</si>
  <si>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</si>
  <si>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</si>
  <si>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</si>
  <si>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</si>
  <si>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</si>
  <si>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</si>
  <si>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</si>
  <si>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</si>
  <si>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</si>
  <si>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</si>
  <si>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</si>
  <si>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</si>
  <si>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</si>
  <si>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</si>
  <si>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</si>
  <si>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</si>
  <si>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</si>
  <si>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</si>
  <si>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</si>
  <si>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</si>
  <si>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</si>
  <si>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</si>
  <si>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</si>
  <si>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</si>
  <si>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</si>
  <si>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</si>
  <si>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</si>
  <si>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</si>
  <si>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</si>
  <si>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</si>
  <si>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</si>
  <si>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</si>
  <si>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</si>
  <si>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</si>
  <si>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</si>
  <si>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</si>
  <si>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</si>
  <si>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</si>
  <si>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</si>
  <si>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</si>
  <si>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</si>
  <si>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</si>
  <si>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</si>
  <si>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</si>
  <si>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</si>
  <si>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</si>
  <si>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</si>
  <si>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</si>
  <si>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</si>
  <si>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</si>
  <si>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</si>
  <si>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</si>
  <si>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</si>
  <si>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</si>
  <si>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</si>
  <si>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 xml:space="preserve">Competitively-bid contract with solar power developer for turnkey services in constructing a 11 MW solar energy installation with a 5 MWh battery energy storage system (BESS) with software to time energy sales to market. Total project cost is estimated at $25.5 million ($22 million for solar installation and $3.5 million for BESS and software). The budgeted amount for CPRG funding request is 60% of estimated project cost with assumption that other 40% will be covered by federal renewable energy investment tax credit. Payment schedule follow previous projects. </t>
  </si>
  <si>
    <t>Competitively-bid contract(s) for project management, financing, energy market sales, energy facilities manager training services.</t>
  </si>
  <si>
    <t>Support to Bay Mills Community College (BMIC affiliate organization) for Workforce Development programming development and delivery.</t>
  </si>
  <si>
    <t>Solar Farm and Battery Storage</t>
  </si>
  <si>
    <t>TOTAL SUPPLIES</t>
  </si>
  <si>
    <t xml:space="preserve">TOTAL CONTRACTUAL </t>
  </si>
  <si>
    <t>Computer and associated supplies, Office space supplies such as desk, chair, shelves, etc. x 2 employees</t>
  </si>
  <si>
    <t>Indirect @ 16.41% of Personnel Costs.</t>
  </si>
  <si>
    <t>Climate and Clean Energy Coordinator @ $60,000/year, 1.0 FTE, with 3% annual salary increases</t>
  </si>
  <si>
    <t>Energy Facilities Manager @ $60,000/year, 1.0 FTE, with 3% salary increases</t>
  </si>
  <si>
    <t>Full-time fringe benefit backage @ 38% of salary x 2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</si>
</sst>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11" xfId="0" applyFont="1" applyBorder="1" applyAlignment="1">
      <alignment wrapText="1"/>
    </xf>
    <xf numFmtId="6" fontId="11" fillId="0" borderId="12" xfId="0" applyNumberFormat="1" applyFont="1" applyBorder="1" applyAlignment="1">
      <alignment wrapText="1"/>
    </xf>
    <xf numFmtId="0" fontId="12" fillId="0" borderId="0" xfId="0" applyFont="1"/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/>
    <xf numFmtId="0" fontId="13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5" fillId="0" borderId="1" xfId="0" applyNumberFormat="1" applyFont="1" applyBorder="1" applyAlignment="1">
      <alignment wrapText="1"/>
    </xf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6" fontId="9" fillId="0" borderId="0" xfId="0" applyNumberFormat="1" applyFont="1" applyAlignment="1">
      <alignment vertical="top" wrapText="1"/>
    </xf>
    <xf numFmtId="0" fontId="0" fillId="0" borderId="0" xfId="0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5BF4F-A53F-426F-B2F9-1F2AFC00110F}">
  <dimension ref="D1:R28"/>
  <sheetViews>
    <sheetView showGridLines="0" zoomScale="90" zoomScaleNormal="90" workbookViewId="0">
      <selection activeCell="F3" sqref="F3"/>
    </sheetView>
  </sheetViews>
  <sheetFormatPr defaultRowHeight="14.4" x14ac:dyDescent="0.3"/>
  <cols>
    <col min="1" max="1" width="1.88671875" customWidth="1"/>
    <col min="5" max="5" width="13.44140625" bestFit="1" customWidth="1"/>
    <col min="6" max="6" width="14.44140625" bestFit="1" customWidth="1"/>
    <col min="7" max="9" width="14.44140625" customWidth="1"/>
    <col min="10" max="10" width="10.886718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3"/>
      <c r="E2" s="3"/>
      <c r="J2" s="33"/>
      <c r="K2" s="3"/>
    </row>
    <row r="3" spans="4:11" x14ac:dyDescent="0.3">
      <c r="D3" s="3"/>
      <c r="E3" s="3"/>
      <c r="J3" s="31"/>
      <c r="K3" s="32"/>
    </row>
    <row r="4" spans="4:11" x14ac:dyDescent="0.3">
      <c r="D4" s="4"/>
      <c r="E4" s="3"/>
    </row>
    <row r="9" spans="4:11" x14ac:dyDescent="0.3">
      <c r="J9" s="21"/>
    </row>
    <row r="17" spans="5:18" x14ac:dyDescent="0.3">
      <c r="E17" s="34"/>
      <c r="F17" s="34"/>
      <c r="G17" s="34"/>
      <c r="H17" s="34"/>
      <c r="I17" s="34"/>
    </row>
    <row r="18" spans="5:18" x14ac:dyDescent="0.3">
      <c r="E18" s="34"/>
      <c r="F18" s="34"/>
      <c r="G18" s="34"/>
      <c r="H18" s="34"/>
      <c r="I18" s="34"/>
    </row>
    <row r="27" spans="5:18" ht="23.4" x14ac:dyDescent="0.45">
      <c r="Q27" s="30"/>
    </row>
    <row r="28" spans="5:18" x14ac:dyDescent="0.3">
      <c r="Q28" s="63"/>
      <c r="R28" s="64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41A7F-3401-468B-A449-C5F7D60184DC}">
  <sheetPr>
    <tabColor theme="7" tint="0.59999389629810485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.8" x14ac:dyDescent="0.3">
      <c r="B8" s="23"/>
      <c r="C8" s="25" t="s">
        <v>69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ht="28.8" x14ac:dyDescent="0.3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I11" s="7">
        <f t="shared" si="0"/>
        <v>450000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0.17*D11</f>
        <v>11900</v>
      </c>
      <c r="E13" s="15">
        <f t="shared" ref="E13:H13" si="1">0.17*E11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I16" s="7">
        <f t="shared" si="3"/>
        <v>0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3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70</v>
      </c>
      <c r="D22" s="15">
        <v>600</v>
      </c>
      <c r="E22" s="15">
        <v>600</v>
      </c>
      <c r="F22" s="15">
        <v>600</v>
      </c>
      <c r="G22" s="15">
        <v>600</v>
      </c>
      <c r="H22" s="15">
        <v>600</v>
      </c>
      <c r="I22" s="35">
        <v>2250</v>
      </c>
      <c r="J22" s="15">
        <f t="shared" si="4"/>
        <v>3000</v>
      </c>
    </row>
    <row r="23" spans="2:10" x14ac:dyDescent="0.3">
      <c r="B23" s="23"/>
      <c r="C23" s="29" t="s">
        <v>53</v>
      </c>
      <c r="D23" s="15">
        <v>245</v>
      </c>
      <c r="E23" s="15">
        <v>245</v>
      </c>
      <c r="F23" s="15">
        <v>245</v>
      </c>
      <c r="G23" s="15">
        <v>245</v>
      </c>
      <c r="H23" s="15">
        <v>245</v>
      </c>
      <c r="I23" s="35">
        <v>1243</v>
      </c>
      <c r="J23" s="15">
        <f t="shared" si="4"/>
        <v>1225</v>
      </c>
    </row>
    <row r="24" spans="2:10" x14ac:dyDescent="0.3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1420</v>
      </c>
      <c r="E27" s="16">
        <f t="shared" ref="E27:H27" si="5">SUM(E20:E26)</f>
        <v>1420</v>
      </c>
      <c r="F27" s="16">
        <f t="shared" si="5"/>
        <v>1420</v>
      </c>
      <c r="G27" s="16">
        <f t="shared" si="5"/>
        <v>1420</v>
      </c>
      <c r="H27" s="16">
        <f t="shared" si="5"/>
        <v>1420</v>
      </c>
      <c r="J27" s="16">
        <f>SUM(D27:H27)</f>
        <v>7100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58</v>
      </c>
      <c r="D33" s="15">
        <v>2500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2500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2500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2500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ht="28.8" x14ac:dyDescent="0.3">
      <c r="B37" s="23"/>
      <c r="C37" s="61" t="s">
        <v>71</v>
      </c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 t="s">
        <v>72</v>
      </c>
      <c r="D38" s="15">
        <v>0</v>
      </c>
      <c r="E38" s="15">
        <v>6200000</v>
      </c>
      <c r="F38" s="15">
        <v>0</v>
      </c>
      <c r="G38" s="15">
        <v>0</v>
      </c>
      <c r="H38" s="15">
        <v>0</v>
      </c>
      <c r="I38" s="35">
        <v>22500000</v>
      </c>
      <c r="J38" s="15">
        <f t="shared" si="6"/>
        <v>6200000</v>
      </c>
    </row>
    <row r="39" spans="2:10" x14ac:dyDescent="0.3">
      <c r="B39" s="23"/>
      <c r="C39" s="25" t="s">
        <v>73</v>
      </c>
      <c r="D39" s="15">
        <v>0</v>
      </c>
      <c r="E39" s="15">
        <v>3142000</v>
      </c>
      <c r="F39" s="15">
        <v>0</v>
      </c>
      <c r="G39" s="15">
        <v>0</v>
      </c>
      <c r="H39" s="15">
        <v>0</v>
      </c>
      <c r="I39" s="35">
        <v>75000000</v>
      </c>
      <c r="J39" s="15">
        <f t="shared" si="6"/>
        <v>3142000</v>
      </c>
    </row>
    <row r="40" spans="2:10" x14ac:dyDescent="0.3">
      <c r="B40" s="23"/>
      <c r="C40" s="25" t="s">
        <v>74</v>
      </c>
      <c r="D40" s="15">
        <v>0</v>
      </c>
      <c r="E40" s="15">
        <v>850000</v>
      </c>
      <c r="F40" s="15">
        <v>0</v>
      </c>
      <c r="G40" s="15">
        <v>0</v>
      </c>
      <c r="H40" s="15">
        <v>0</v>
      </c>
      <c r="I40" s="35"/>
      <c r="J40" s="15">
        <f t="shared" si="6"/>
        <v>850000</v>
      </c>
    </row>
    <row r="41" spans="2:10" x14ac:dyDescent="0.3">
      <c r="B41" s="23"/>
      <c r="C41" s="25" t="s">
        <v>75</v>
      </c>
      <c r="D41" s="15">
        <v>0</v>
      </c>
      <c r="E41" s="15">
        <v>82100</v>
      </c>
      <c r="F41" s="15">
        <v>82100</v>
      </c>
      <c r="G41" s="15">
        <v>82100</v>
      </c>
      <c r="H41" s="15">
        <v>82100</v>
      </c>
      <c r="J41" s="15">
        <f t="shared" si="6"/>
        <v>328400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10274100</v>
      </c>
      <c r="F42" s="16">
        <f t="shared" si="9"/>
        <v>82100</v>
      </c>
      <c r="G42" s="16">
        <f t="shared" si="9"/>
        <v>82100</v>
      </c>
      <c r="H42" s="16">
        <f t="shared" si="9"/>
        <v>82100</v>
      </c>
      <c r="J42" s="16">
        <f t="shared" si="6"/>
        <v>10520400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28.8" x14ac:dyDescent="0.3">
      <c r="B44" s="23"/>
      <c r="C44" s="25" t="s">
        <v>76</v>
      </c>
      <c r="D44" s="15">
        <v>4000</v>
      </c>
      <c r="E44" s="15">
        <v>4000</v>
      </c>
      <c r="F44" s="15">
        <v>4000</v>
      </c>
      <c r="G44" s="15">
        <v>4000</v>
      </c>
      <c r="H44" s="15">
        <v>4000</v>
      </c>
      <c r="I44" s="35">
        <v>375000</v>
      </c>
      <c r="J44" s="15">
        <f t="shared" si="6"/>
        <v>20000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4000</v>
      </c>
      <c r="E50" s="16">
        <f t="shared" ref="E50:H50" si="10">SUM(E44:E49)</f>
        <v>4000</v>
      </c>
      <c r="F50" s="16">
        <f t="shared" si="10"/>
        <v>4000</v>
      </c>
      <c r="G50" s="16">
        <f t="shared" si="10"/>
        <v>4000</v>
      </c>
      <c r="H50" s="16">
        <f t="shared" si="10"/>
        <v>4000</v>
      </c>
      <c r="J50" s="16">
        <f t="shared" si="6"/>
        <v>20000</v>
      </c>
    </row>
    <row r="51" spans="2:10" x14ac:dyDescent="0.3">
      <c r="B51" s="24"/>
      <c r="C51" s="9" t="s">
        <v>19</v>
      </c>
      <c r="D51" s="16">
        <f>SUM(D50,D42,D35,D31,D27,D16,D11)</f>
        <v>89820</v>
      </c>
      <c r="E51" s="16">
        <f t="shared" ref="E51:H51" si="11">SUM(E50,E42,E35,E31,E27,E16,E11)</f>
        <v>10367270</v>
      </c>
      <c r="F51" s="16">
        <f t="shared" si="11"/>
        <v>181120</v>
      </c>
      <c r="G51" s="16">
        <f t="shared" si="11"/>
        <v>186970</v>
      </c>
      <c r="H51" s="16">
        <f t="shared" si="11"/>
        <v>192820</v>
      </c>
      <c r="J51" s="16">
        <f t="shared" si="6"/>
        <v>11018000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ht="28.8" x14ac:dyDescent="0.3">
      <c r="B54" s="23"/>
      <c r="C54" s="25" t="s">
        <v>77</v>
      </c>
      <c r="D54" s="15">
        <f>0.4*(D11+D16)</f>
        <v>32760</v>
      </c>
      <c r="E54" s="15">
        <f t="shared" ref="E54:H54" si="12">0.4*(E11+E16)</f>
        <v>35100</v>
      </c>
      <c r="F54" s="15">
        <f t="shared" si="12"/>
        <v>37440</v>
      </c>
      <c r="G54" s="15">
        <f t="shared" si="12"/>
        <v>39780</v>
      </c>
      <c r="H54" s="15">
        <f t="shared" si="12"/>
        <v>42120</v>
      </c>
      <c r="J54" s="15">
        <f>SUM(D54:H54)</f>
        <v>187200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3">SUM(D55:H55)</f>
        <v>0</v>
      </c>
    </row>
    <row r="56" spans="2:10" x14ac:dyDescent="0.3">
      <c r="B56" s="24"/>
      <c r="C56" s="9" t="s">
        <v>21</v>
      </c>
      <c r="D56" s="16">
        <f>SUM(D54:D55)</f>
        <v>32760</v>
      </c>
      <c r="E56" s="16">
        <f t="shared" ref="E56:H56" si="14">SUM(E54:E55)</f>
        <v>35100</v>
      </c>
      <c r="F56" s="16">
        <f t="shared" si="14"/>
        <v>37440</v>
      </c>
      <c r="G56" s="16">
        <f t="shared" si="14"/>
        <v>39780</v>
      </c>
      <c r="H56" s="16">
        <f t="shared" si="14"/>
        <v>42120</v>
      </c>
      <c r="J56" s="16">
        <f t="shared" si="13"/>
        <v>187200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122580</v>
      </c>
      <c r="E58" s="20">
        <f t="shared" ref="E58:J58" si="15">SUM(E56,E51)</f>
        <v>10402370</v>
      </c>
      <c r="F58" s="20">
        <f t="shared" si="15"/>
        <v>218560</v>
      </c>
      <c r="G58" s="20">
        <f t="shared" si="15"/>
        <v>226750</v>
      </c>
      <c r="H58" s="20">
        <f t="shared" si="15"/>
        <v>234940</v>
      </c>
      <c r="I58" s="7">
        <f>SUM(I56,I51)</f>
        <v>0</v>
      </c>
      <c r="J58" s="20">
        <f t="shared" si="15"/>
        <v>11205200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28"/>
  <sheetViews>
    <sheetView showGridLines="0" zoomScale="83" zoomScaleNormal="85" workbookViewId="0">
      <selection activeCell="J9" sqref="J9"/>
    </sheetView>
  </sheetViews>
  <sheetFormatPr defaultColWidth="9.109375" defaultRowHeight="15" customHeight="1" x14ac:dyDescent="0.3"/>
  <cols>
    <col min="1" max="1" width="3.109375" customWidth="1"/>
    <col min="2" max="2" width="12.109375" customWidth="1"/>
    <col min="3" max="3" width="29.109375" customWidth="1"/>
    <col min="4" max="4" width="12.88671875" style="6" bestFit="1" customWidth="1"/>
    <col min="5" max="5" width="11.88671875" style="2" customWidth="1"/>
    <col min="6" max="6" width="12.109375" customWidth="1"/>
    <col min="7" max="7" width="11.44140625" customWidth="1"/>
    <col min="8" max="8" width="12" style="2" customWidth="1"/>
    <col min="9" max="9" width="3.5546875" style="7" customWidth="1"/>
    <col min="10" max="10" width="12.6640625" bestFit="1" customWidth="1"/>
    <col min="11" max="11" width="10.109375" customWidth="1"/>
  </cols>
  <sheetData>
    <row r="2" spans="2:39" ht="23.4" x14ac:dyDescent="0.45">
      <c r="B2" s="30" t="s">
        <v>0</v>
      </c>
    </row>
    <row r="3" spans="2:39" ht="26.4" customHeight="1" x14ac:dyDescent="0.3">
      <c r="B3" s="75" t="s">
        <v>1</v>
      </c>
      <c r="C3" s="75"/>
      <c r="D3" s="75"/>
      <c r="E3" s="75"/>
      <c r="F3" s="75"/>
      <c r="G3" s="75"/>
      <c r="H3" s="75"/>
      <c r="I3" s="75"/>
      <c r="J3" s="75"/>
    </row>
    <row r="4" spans="2:39" ht="15" customHeight="1" x14ac:dyDescent="0.3">
      <c r="B4" s="5"/>
    </row>
    <row r="5" spans="2:39" ht="18" x14ac:dyDescent="0.35">
      <c r="B5" s="45" t="s">
        <v>2</v>
      </c>
      <c r="C5" s="46"/>
      <c r="D5" s="46"/>
      <c r="E5" s="46"/>
      <c r="F5" s="46"/>
      <c r="G5" s="46"/>
      <c r="H5" s="46"/>
      <c r="I5" s="46"/>
      <c r="J5" s="68"/>
    </row>
    <row r="6" spans="2:39" ht="17.100000000000001" customHeight="1" x14ac:dyDescent="0.3">
      <c r="B6" s="47" t="s">
        <v>3</v>
      </c>
      <c r="C6" s="47" t="s">
        <v>4</v>
      </c>
      <c r="D6" s="47" t="s">
        <v>5</v>
      </c>
      <c r="E6" s="48" t="s">
        <v>6</v>
      </c>
      <c r="F6" s="48" t="s">
        <v>7</v>
      </c>
      <c r="G6" s="48" t="s">
        <v>8</v>
      </c>
      <c r="H6" s="49" t="s">
        <v>9</v>
      </c>
      <c r="I6" s="50"/>
      <c r="J6" s="69" t="s">
        <v>10</v>
      </c>
    </row>
    <row r="7" spans="2:39" s="5" customFormat="1" ht="14.4" x14ac:dyDescent="0.3">
      <c r="B7" s="22" t="s">
        <v>11</v>
      </c>
      <c r="C7" s="51" t="s">
        <v>12</v>
      </c>
      <c r="D7" s="52">
        <f>'Measure 1 Budget'!D10+'Measure 2 Budget'!D11+'Measure 3 Budget'!D11+'Measure 4 Budget'!D11+'Measure 5 Budget'!D11</f>
        <v>120000</v>
      </c>
      <c r="E7" s="52">
        <f>'Measure 1 Budget'!E10+'Measure 2 Budget'!E11+'Measure 3 Budget'!E11+'Measure 4 Budget'!E11+'Measure 5 Budget'!E11</f>
        <v>123600</v>
      </c>
      <c r="F7" s="52">
        <f>'Measure 1 Budget'!F10+'Measure 2 Budget'!F11+'Measure 3 Budget'!F11+'Measure 4 Budget'!F11+'Measure 5 Budget'!F11</f>
        <v>127308</v>
      </c>
      <c r="G7" s="52">
        <f>'Measure 1 Budget'!G10+'Measure 2 Budget'!G11+'Measure 3 Budget'!G11+'Measure 4 Budget'!G11+'Measure 5 Budget'!G11</f>
        <v>131127.24</v>
      </c>
      <c r="H7" s="52">
        <f>'Measure 1 Budget'!H10+'Measure 2 Budget'!H11+'Measure 3 Budget'!H11+'Measure 4 Budget'!H11+'Measure 5 Budget'!H11</f>
        <v>135061.05719999998</v>
      </c>
      <c r="I7" s="53"/>
      <c r="J7" s="52">
        <f>SUM(D7:I7)</f>
        <v>637096.29719999991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23"/>
      <c r="C8" s="51" t="s">
        <v>13</v>
      </c>
      <c r="D8" s="52">
        <f>'Measure 1 Budget'!D13+'Measure 2 Budget'!D16+'Measure 3 Budget'!D16+'Measure 4 Budget'!D16+'Measure 5 Budget'!D16</f>
        <v>45600</v>
      </c>
      <c r="E8" s="52">
        <f>'Measure 1 Budget'!E13+'Measure 2 Budget'!E16+'Measure 3 Budget'!E16+'Measure 4 Budget'!E16</f>
        <v>46968</v>
      </c>
      <c r="F8" s="52">
        <f>'Measure 1 Budget'!F13+'Measure 2 Budget'!F16+'Measure 3 Budget'!F16+'Measure 4 Budget'!F16</f>
        <v>48377.04</v>
      </c>
      <c r="G8" s="52">
        <f>'Measure 1 Budget'!G13+'Measure 2 Budget'!G16+'Measure 3 Budget'!G16+'Measure 4 Budget'!G16</f>
        <v>49828.351199999997</v>
      </c>
      <c r="H8" s="52">
        <f>'Measure 1 Budget'!H13+'Measure 2 Budget'!H16+'Measure 3 Budget'!H16+'Measure 4 Budget'!H16</f>
        <v>51323.201735999995</v>
      </c>
      <c r="I8" s="53"/>
      <c r="J8" s="52">
        <v>242096</v>
      </c>
    </row>
    <row r="9" spans="2:39" ht="14.4" x14ac:dyDescent="0.3">
      <c r="B9" s="23"/>
      <c r="C9" s="51" t="s">
        <v>83</v>
      </c>
      <c r="D9" s="52">
        <f>'Measure 1 Budget'!D16+'Measure 2 Budget'!D41+'Measure 3 Budget'!D41+'Measure 4 Budget'!D40+'Measure 5 Budget'!D40</f>
        <v>10000</v>
      </c>
      <c r="E9" s="74">
        <f>'Measure 1 Budget'!E16+'Measure 2 Budget'!E41+'Measure 3 Budget'!E41+'Measure 4 Budget'!E40</f>
        <v>2000</v>
      </c>
      <c r="F9" s="74">
        <f>'Measure 1 Budget'!F16+'Measure 2 Budget'!F41+'Measure 3 Budget'!F41+'Measure 4 Budget'!F40</f>
        <v>2000</v>
      </c>
      <c r="G9" s="74">
        <f>'Measure 1 Budget'!G16+'Measure 2 Budget'!G41+'Measure 3 Budget'!G41+'Measure 4 Budget'!G40</f>
        <v>2000</v>
      </c>
      <c r="H9" s="74">
        <f>'Measure 1 Budget'!H16+'Measure 2 Budget'!H41+'Measure 3 Budget'!H41+'Measure 4 Budget'!H40</f>
        <v>2000</v>
      </c>
      <c r="I9" s="53"/>
      <c r="J9" s="74">
        <f t="shared" ref="J8:J12" si="0">SUM(D9:I9)</f>
        <v>18000</v>
      </c>
    </row>
    <row r="10" spans="2:39" ht="14.4" x14ac:dyDescent="0.3">
      <c r="B10" s="23"/>
      <c r="C10" s="51" t="s">
        <v>84</v>
      </c>
      <c r="D10" s="52">
        <f>'Measure 1 Budget'!D20+'Measure 2 Budget'!D42+'Measure 3 Budget'!D42+'Measure 4 Budget'!D41+'Measure 5 Budget'!D41</f>
        <v>5555000</v>
      </c>
      <c r="E10" s="52">
        <f>'Measure 1 Budget'!E20+'Measure 2 Budget'!E42+'Measure 3 Budget'!E42+'Measure 4 Budget'!E41</f>
        <v>8565000</v>
      </c>
      <c r="F10" s="52">
        <f>'Measure 1 Budget'!F20+'Measure 2 Budget'!F42+'Measure 3 Budget'!F42+'Measure 4 Budget'!F41</f>
        <v>1630000</v>
      </c>
      <c r="G10" s="52">
        <f>'Measure 1 Budget'!G20+'Measure 2 Budget'!G42+'Measure 3 Budget'!G42+'Measure 4 Budget'!G41</f>
        <v>50000</v>
      </c>
      <c r="H10" s="52">
        <f>'Measure 1 Budget'!H20+'Measure 2 Budget'!H42+'Measure 3 Budget'!H42+'Measure 4 Budget'!H41</f>
        <v>50000</v>
      </c>
      <c r="I10" s="53"/>
      <c r="J10" s="52">
        <f t="shared" si="0"/>
        <v>15850000</v>
      </c>
    </row>
    <row r="11" spans="2:39" ht="14.4" x14ac:dyDescent="0.3">
      <c r="B11" s="23"/>
      <c r="C11" s="51" t="s">
        <v>18</v>
      </c>
      <c r="D11" s="52">
        <f>'Measure 1 Budget'!D23+'Measure 2 Budget'!D50+'Measure 3 Budget'!D50+'Measure 4 Budget'!D49+'Measure 5 Budget'!D49</f>
        <v>100000</v>
      </c>
      <c r="E11" s="52">
        <f>'Measure 1 Budget'!E23+'Measure 2 Budget'!E50+'Measure 3 Budget'!E50+'Measure 4 Budget'!E49</f>
        <v>100000</v>
      </c>
      <c r="F11" s="52">
        <f>'Measure 1 Budget'!F23+'Measure 2 Budget'!F50+'Measure 3 Budget'!F50+'Measure 4 Budget'!F49</f>
        <v>75000</v>
      </c>
      <c r="G11" s="52">
        <f>'Measure 1 Budget'!G23+'Measure 2 Budget'!G50+'Measure 3 Budget'!G50+'Measure 4 Budget'!G49</f>
        <v>75000</v>
      </c>
      <c r="H11" s="52">
        <f>'Measure 1 Budget'!H23+'Measure 2 Budget'!H50+'Measure 3 Budget'!H50+'Measure 4 Budget'!H49</f>
        <v>75000</v>
      </c>
      <c r="I11" s="53"/>
      <c r="J11" s="52">
        <f t="shared" si="0"/>
        <v>425000</v>
      </c>
    </row>
    <row r="12" spans="2:39" ht="14.4" x14ac:dyDescent="0.3">
      <c r="B12" s="24"/>
      <c r="C12" s="9" t="s">
        <v>19</v>
      </c>
      <c r="D12" s="16">
        <f>D11+D10+D9+D8+D7</f>
        <v>5830600</v>
      </c>
      <c r="E12" s="73">
        <f t="shared" ref="E12:H12" si="1">E11+E10+E9+E8+E7</f>
        <v>8837568</v>
      </c>
      <c r="F12" s="73">
        <f t="shared" si="1"/>
        <v>1882685.04</v>
      </c>
      <c r="G12" s="73">
        <f t="shared" si="1"/>
        <v>307955.59120000002</v>
      </c>
      <c r="H12" s="73">
        <f t="shared" si="1"/>
        <v>313384.25893599994</v>
      </c>
      <c r="J12" s="16">
        <f t="shared" si="0"/>
        <v>17172192.890136</v>
      </c>
    </row>
    <row r="13" spans="2:39" ht="14.4" x14ac:dyDescent="0.3">
      <c r="B13" s="67"/>
      <c r="D13"/>
      <c r="E13"/>
      <c r="H13"/>
      <c r="I13"/>
      <c r="J13" s="18" t="s">
        <v>20</v>
      </c>
    </row>
    <row r="14" spans="2:39" ht="20.100000000000001" customHeight="1" x14ac:dyDescent="0.3">
      <c r="B14" s="67"/>
      <c r="C14" s="9" t="s">
        <v>21</v>
      </c>
      <c r="D14" s="59">
        <f>'Measure 1 Budget'!D28+'Measure 2 Budget'!D56+'Measure 3 Budget'!D56+'Measure 4 Budget'!D55+'Measure 5 Budget'!D55</f>
        <v>27174.959999999999</v>
      </c>
      <c r="E14" s="59">
        <f>'Measure 1 Budget'!E28+'Measure 2 Budget'!E56+'Measure 3 Budget'!E56+'Measure 4 Budget'!E55</f>
        <v>27990.2088</v>
      </c>
      <c r="F14" s="59">
        <f>'Measure 1 Budget'!F28+'Measure 2 Budget'!F56+'Measure 3 Budget'!F56+'Measure 4 Budget'!F55</f>
        <v>28829.915064000001</v>
      </c>
      <c r="G14" s="59">
        <f>'Measure 1 Budget'!G28+'Measure 2 Budget'!G56+'Measure 3 Budget'!G56+'Measure 4 Budget'!G55</f>
        <v>29694.812515919999</v>
      </c>
      <c r="H14" s="59">
        <f>'Measure 1 Budget'!H28+'Measure 2 Budget'!H56+'Measure 3 Budget'!H56+'Measure 4 Budget'!H55</f>
        <v>30585.656891397593</v>
      </c>
      <c r="J14" s="59">
        <f>SUM(D14:H14)</f>
        <v>144275.55327131759</v>
      </c>
    </row>
    <row r="15" spans="2:39" thickBot="1" x14ac:dyDescent="0.35">
      <c r="B15" s="67"/>
      <c r="D15"/>
      <c r="E15"/>
      <c r="H15"/>
      <c r="I15"/>
      <c r="J15" s="18" t="s">
        <v>20</v>
      </c>
    </row>
    <row r="16" spans="2:39" ht="30.9" customHeight="1" thickBot="1" x14ac:dyDescent="0.35">
      <c r="B16" s="66" t="s">
        <v>22</v>
      </c>
      <c r="C16" s="19"/>
      <c r="D16" s="54">
        <f>D12+D14</f>
        <v>5857774.96</v>
      </c>
      <c r="E16" s="54">
        <f>E12+E14</f>
        <v>8865558.2087999992</v>
      </c>
      <c r="F16" s="54">
        <f>F12+F14</f>
        <v>1911514.9550640001</v>
      </c>
      <c r="G16" s="54">
        <f>G12+G14</f>
        <v>337650.40371592005</v>
      </c>
      <c r="H16" s="54">
        <f>H12+H14</f>
        <v>343969.91582739755</v>
      </c>
      <c r="I16" s="55"/>
      <c r="J16" s="70">
        <f>J12+J14</f>
        <v>17316468.443407316</v>
      </c>
    </row>
    <row r="17" spans="2:10" s="1" customFormat="1" ht="14.4" x14ac:dyDescent="0.3">
      <c r="B17" s="6"/>
      <c r="C17"/>
      <c r="D17" s="6"/>
      <c r="E17" s="2"/>
      <c r="F17"/>
      <c r="G17"/>
      <c r="H17" s="2"/>
      <c r="I17" s="7"/>
      <c r="J17"/>
    </row>
    <row r="18" spans="2:10" ht="15" customHeight="1" x14ac:dyDescent="0.3">
      <c r="B18" s="6"/>
    </row>
    <row r="19" spans="2:10" ht="15" customHeight="1" x14ac:dyDescent="0.35">
      <c r="B19" s="45" t="s">
        <v>23</v>
      </c>
      <c r="C19" s="46"/>
      <c r="D19" s="46"/>
      <c r="E19" s="77"/>
      <c r="F19" s="77"/>
      <c r="H19"/>
      <c r="I19"/>
    </row>
    <row r="20" spans="2:10" ht="29.1" customHeight="1" x14ac:dyDescent="0.3">
      <c r="B20" s="47" t="s">
        <v>24</v>
      </c>
      <c r="C20" s="47" t="s">
        <v>25</v>
      </c>
      <c r="D20" s="56" t="s">
        <v>26</v>
      </c>
      <c r="E20" s="78" t="s">
        <v>27</v>
      </c>
      <c r="F20" s="78"/>
      <c r="H20"/>
      <c r="I20"/>
    </row>
    <row r="21" spans="2:10" ht="15" customHeight="1" x14ac:dyDescent="0.3">
      <c r="B21" s="51">
        <v>1</v>
      </c>
      <c r="C21" s="57" t="s">
        <v>82</v>
      </c>
      <c r="D21" s="58">
        <f>'Measure 1 Budget'!J30</f>
        <v>17316468.443407316</v>
      </c>
      <c r="E21" s="76">
        <f>D21/D$27</f>
        <v>1</v>
      </c>
      <c r="F21" s="76"/>
      <c r="H21"/>
      <c r="I21"/>
    </row>
    <row r="22" spans="2:10" ht="15" customHeight="1" x14ac:dyDescent="0.3">
      <c r="B22" s="51">
        <v>2</v>
      </c>
      <c r="C22" s="52" t="s">
        <v>28</v>
      </c>
      <c r="D22" s="58">
        <f>'Measure 2 Budget'!J58</f>
        <v>0</v>
      </c>
      <c r="E22" s="76">
        <f t="shared" ref="E22:E25" si="2">D22/D$27</f>
        <v>0</v>
      </c>
      <c r="F22" s="76"/>
      <c r="H22"/>
      <c r="I22"/>
    </row>
    <row r="23" spans="2:10" ht="15" customHeight="1" x14ac:dyDescent="0.3">
      <c r="B23" s="51">
        <v>3</v>
      </c>
      <c r="C23" s="52" t="s">
        <v>29</v>
      </c>
      <c r="D23" s="58">
        <f>'Measure 3 Budget'!J58</f>
        <v>0</v>
      </c>
      <c r="E23" s="76">
        <f t="shared" si="2"/>
        <v>0</v>
      </c>
      <c r="F23" s="76"/>
      <c r="H23"/>
      <c r="I23"/>
    </row>
    <row r="24" spans="2:10" ht="15" customHeight="1" x14ac:dyDescent="0.3">
      <c r="B24" s="51">
        <v>4</v>
      </c>
      <c r="C24" s="52" t="s">
        <v>30</v>
      </c>
      <c r="D24" s="58">
        <f>'Measure 4 Budget'!J57</f>
        <v>0</v>
      </c>
      <c r="E24" s="76">
        <f t="shared" si="2"/>
        <v>0</v>
      </c>
      <c r="F24" s="76"/>
      <c r="H24"/>
      <c r="I24"/>
    </row>
    <row r="25" spans="2:10" ht="15" customHeight="1" x14ac:dyDescent="0.3">
      <c r="B25" s="51">
        <v>5</v>
      </c>
      <c r="C25" s="52" t="s">
        <v>31</v>
      </c>
      <c r="D25" s="58">
        <v>0</v>
      </c>
      <c r="E25" s="76">
        <f t="shared" si="2"/>
        <v>0</v>
      </c>
      <c r="F25" s="76"/>
      <c r="H25"/>
      <c r="I25"/>
    </row>
    <row r="26" spans="2:10" ht="15" customHeight="1" x14ac:dyDescent="0.3">
      <c r="B26" s="51"/>
      <c r="C26" s="52"/>
      <c r="D26" s="58"/>
      <c r="E26" s="76"/>
      <c r="F26" s="76"/>
      <c r="H26"/>
      <c r="I26"/>
    </row>
    <row r="27" spans="2:10" ht="15" customHeight="1" x14ac:dyDescent="0.3">
      <c r="B27" s="51" t="s">
        <v>32</v>
      </c>
      <c r="C27" s="52"/>
      <c r="D27" s="58">
        <f>SUM(D21:D26)</f>
        <v>17316468.443407316</v>
      </c>
      <c r="E27" s="76">
        <f t="shared" ref="E27" si="3">SUM(E21:E26)</f>
        <v>1</v>
      </c>
      <c r="F27" s="76"/>
      <c r="H27"/>
      <c r="I27"/>
    </row>
    <row r="28" spans="2:10" ht="15" customHeight="1" x14ac:dyDescent="0.3">
      <c r="H28"/>
      <c r="I28"/>
    </row>
  </sheetData>
  <mergeCells count="10">
    <mergeCell ref="B3:J3"/>
    <mergeCell ref="E25:F25"/>
    <mergeCell ref="E26:F26"/>
    <mergeCell ref="E27:F27"/>
    <mergeCell ref="E19:F19"/>
    <mergeCell ref="E20:F20"/>
    <mergeCell ref="E21:F21"/>
    <mergeCell ref="E22:F22"/>
    <mergeCell ref="E23:F23"/>
    <mergeCell ref="E24:F24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45"/>
  <sheetViews>
    <sheetView showGridLines="0" tabSelected="1" zoomScale="85" zoomScaleNormal="85" workbookViewId="0">
      <selection activeCell="J13" sqref="J13"/>
    </sheetView>
  </sheetViews>
  <sheetFormatPr defaultColWidth="9.109375" defaultRowHeight="14.4" x14ac:dyDescent="0.3"/>
  <cols>
    <col min="1" max="1" width="3.109375" customWidth="1"/>
    <col min="2" max="2" width="10.109375" customWidth="1"/>
    <col min="3" max="3" width="35.4414062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2.88671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ht="28.8" x14ac:dyDescent="0.3">
      <c r="B7" s="71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2" x14ac:dyDescent="0.3">
      <c r="B8" s="23"/>
      <c r="C8" s="25" t="s">
        <v>87</v>
      </c>
      <c r="D8" s="15">
        <v>60000</v>
      </c>
      <c r="E8" s="15">
        <f t="shared" ref="E8:H9" si="0">D8*1.03</f>
        <v>61800</v>
      </c>
      <c r="F8" s="15">
        <f t="shared" si="0"/>
        <v>63654</v>
      </c>
      <c r="G8" s="15">
        <f t="shared" si="0"/>
        <v>65563.62</v>
      </c>
      <c r="H8" s="15">
        <f t="shared" si="0"/>
        <v>67530.528599999991</v>
      </c>
      <c r="I8" s="35"/>
      <c r="J8" s="15">
        <f>SUM(D8:H8)</f>
        <v>318548.14859999996</v>
      </c>
    </row>
    <row r="9" spans="2:39" ht="43.2" x14ac:dyDescent="0.3">
      <c r="B9" s="23"/>
      <c r="C9" s="25" t="s">
        <v>88</v>
      </c>
      <c r="D9" s="15">
        <v>60000</v>
      </c>
      <c r="E9" s="15">
        <f t="shared" si="0"/>
        <v>61800</v>
      </c>
      <c r="F9" s="15">
        <f t="shared" si="0"/>
        <v>63654</v>
      </c>
      <c r="G9" s="15">
        <f t="shared" si="0"/>
        <v>65563.62</v>
      </c>
      <c r="H9" s="15">
        <f t="shared" si="0"/>
        <v>67530.528599999991</v>
      </c>
      <c r="J9" s="15">
        <f>SUM(D9:H9)</f>
        <v>318548.14859999996</v>
      </c>
    </row>
    <row r="10" spans="2:39" x14ac:dyDescent="0.3">
      <c r="B10" s="23"/>
      <c r="C10" s="9" t="s">
        <v>12</v>
      </c>
      <c r="D10" s="16">
        <f>SUM(D8:D9)</f>
        <v>120000</v>
      </c>
      <c r="E10" s="16">
        <f>SUM(E8:E9)</f>
        <v>123600</v>
      </c>
      <c r="F10" s="16">
        <f>SUM(F8:F9)</f>
        <v>127308</v>
      </c>
      <c r="G10" s="16">
        <f>SUM(G8:G9)</f>
        <v>131127.24</v>
      </c>
      <c r="H10" s="16">
        <f>SUM(H8:H9)</f>
        <v>135061.05719999998</v>
      </c>
      <c r="J10" s="16">
        <f>SUM(J8:J9)</f>
        <v>637096.29719999991</v>
      </c>
    </row>
    <row r="11" spans="2:39" x14ac:dyDescent="0.3">
      <c r="B11" s="23"/>
      <c r="C11" s="14" t="s">
        <v>36</v>
      </c>
      <c r="D11" s="13" t="s">
        <v>35</v>
      </c>
      <c r="E11" s="10"/>
      <c r="F11" s="10"/>
      <c r="G11" s="10"/>
      <c r="H11" s="10"/>
      <c r="J11" s="8" t="s">
        <v>35</v>
      </c>
    </row>
    <row r="12" spans="2:39" ht="28.8" x14ac:dyDescent="0.3">
      <c r="B12" s="23"/>
      <c r="C12" s="25" t="s">
        <v>89</v>
      </c>
      <c r="D12" s="15">
        <f>(D8*0.38)*2</f>
        <v>45600</v>
      </c>
      <c r="E12" s="15">
        <f>(E8*0.38)*2</f>
        <v>46968</v>
      </c>
      <c r="F12" s="15">
        <f>(F8*0.38)*2</f>
        <v>48377.04</v>
      </c>
      <c r="G12" s="15">
        <f>(G8*0.38)*2</f>
        <v>49828.351199999997</v>
      </c>
      <c r="H12" s="15">
        <f>(H8*0.38)*2</f>
        <v>51323.201735999995</v>
      </c>
      <c r="J12" s="15">
        <v>242096</v>
      </c>
    </row>
    <row r="13" spans="2:39" x14ac:dyDescent="0.3">
      <c r="B13" s="23"/>
      <c r="C13" s="9" t="s">
        <v>13</v>
      </c>
      <c r="D13" s="16">
        <f>SUM(D12:D12)</f>
        <v>45600</v>
      </c>
      <c r="E13" s="16">
        <f>SUM(E12:E12)</f>
        <v>46968</v>
      </c>
      <c r="F13" s="16">
        <f>SUM(F12:F12)</f>
        <v>48377.04</v>
      </c>
      <c r="G13" s="16">
        <f>SUM(G12:G12)</f>
        <v>49828.351199999997</v>
      </c>
      <c r="H13" s="16">
        <f>SUM(H12:H12)</f>
        <v>51323.201735999995</v>
      </c>
      <c r="J13" s="16">
        <f>SUM(J12:J12)</f>
        <v>242096</v>
      </c>
    </row>
    <row r="14" spans="2:39" x14ac:dyDescent="0.3">
      <c r="B14" s="23"/>
      <c r="C14" s="14" t="s">
        <v>40</v>
      </c>
      <c r="D14" s="13" t="s">
        <v>35</v>
      </c>
      <c r="E14" s="10"/>
      <c r="F14" s="10"/>
      <c r="G14" s="10"/>
      <c r="H14" s="10"/>
      <c r="J14" s="15"/>
    </row>
    <row r="15" spans="2:39" ht="43.2" x14ac:dyDescent="0.3">
      <c r="B15" s="23"/>
      <c r="C15" s="25" t="s">
        <v>85</v>
      </c>
      <c r="D15" s="15">
        <v>10000</v>
      </c>
      <c r="E15" s="15">
        <v>2000</v>
      </c>
      <c r="F15" s="15">
        <v>2000</v>
      </c>
      <c r="G15" s="15">
        <v>2000</v>
      </c>
      <c r="H15" s="15">
        <v>2000</v>
      </c>
      <c r="I15" s="35"/>
      <c r="J15" s="15">
        <f t="shared" ref="J15" si="1">SUM(D15:H15)</f>
        <v>18000</v>
      </c>
    </row>
    <row r="16" spans="2:39" x14ac:dyDescent="0.3">
      <c r="B16" s="23"/>
      <c r="C16" s="9" t="s">
        <v>16</v>
      </c>
      <c r="D16" s="16">
        <f>SUM(D15:D15)</f>
        <v>10000</v>
      </c>
      <c r="E16" s="16">
        <f>SUM(E15:E15)</f>
        <v>2000</v>
      </c>
      <c r="F16" s="16">
        <f>SUM(F15:F15)</f>
        <v>2000</v>
      </c>
      <c r="G16" s="16">
        <f>SUM(G15:G15)</f>
        <v>2000</v>
      </c>
      <c r="H16" s="16">
        <f>SUM(H15:H15)</f>
        <v>2000</v>
      </c>
      <c r="J16" s="16">
        <f>SUM(J15:J15)</f>
        <v>18000</v>
      </c>
    </row>
    <row r="17" spans="2:10" x14ac:dyDescent="0.3">
      <c r="B17" s="23"/>
      <c r="C17" s="14" t="s">
        <v>41</v>
      </c>
      <c r="D17" s="13" t="s">
        <v>35</v>
      </c>
      <c r="E17" s="10"/>
      <c r="F17" s="10"/>
      <c r="G17" s="10"/>
      <c r="H17" s="10"/>
      <c r="J17" s="15"/>
    </row>
    <row r="18" spans="2:10" ht="243.6" customHeight="1" x14ac:dyDescent="0.3">
      <c r="B18" s="23"/>
      <c r="C18" s="25" t="s">
        <v>79</v>
      </c>
      <c r="D18" s="15">
        <v>5355000</v>
      </c>
      <c r="E18" s="15">
        <v>8415000</v>
      </c>
      <c r="F18" s="15">
        <v>1530000</v>
      </c>
      <c r="G18" s="15">
        <v>0</v>
      </c>
      <c r="H18" s="15">
        <v>0</v>
      </c>
      <c r="I18" s="35"/>
      <c r="J18" s="15">
        <f t="shared" ref="J18:J24" si="2">SUM(D18:H18)</f>
        <v>15300000</v>
      </c>
    </row>
    <row r="19" spans="2:10" ht="57.6" x14ac:dyDescent="0.3">
      <c r="B19" s="23"/>
      <c r="C19" s="25" t="s">
        <v>80</v>
      </c>
      <c r="D19" s="15">
        <v>200000</v>
      </c>
      <c r="E19" s="15">
        <v>150000</v>
      </c>
      <c r="F19" s="15">
        <v>100000</v>
      </c>
      <c r="G19" s="15">
        <v>50000</v>
      </c>
      <c r="H19" s="15">
        <v>50000</v>
      </c>
      <c r="I19" s="35"/>
      <c r="J19" s="15">
        <f t="shared" si="2"/>
        <v>550000</v>
      </c>
    </row>
    <row r="20" spans="2:10" x14ac:dyDescent="0.3">
      <c r="B20" s="23"/>
      <c r="C20" s="9" t="s">
        <v>17</v>
      </c>
      <c r="D20" s="16">
        <f>SUM(D18:D19)</f>
        <v>5555000</v>
      </c>
      <c r="E20" s="16">
        <f>SUM(E18:E19)</f>
        <v>8565000</v>
      </c>
      <c r="F20" s="16">
        <f>SUM(F18:F19)</f>
        <v>1630000</v>
      </c>
      <c r="G20" s="16">
        <f>SUM(G18:G19)</f>
        <v>50000</v>
      </c>
      <c r="H20" s="16">
        <f>SUM(H18:H19)</f>
        <v>50000</v>
      </c>
      <c r="J20" s="16">
        <f>SUM(J18:J19)</f>
        <v>15850000</v>
      </c>
    </row>
    <row r="21" spans="2:10" x14ac:dyDescent="0.3">
      <c r="B21" s="23"/>
      <c r="C21" s="14" t="s">
        <v>42</v>
      </c>
      <c r="D21" s="13" t="s">
        <v>35</v>
      </c>
      <c r="E21" s="10"/>
      <c r="F21" s="10"/>
      <c r="G21" s="10"/>
      <c r="H21" s="10"/>
      <c r="J21" s="15"/>
    </row>
    <row r="22" spans="2:10" ht="72" x14ac:dyDescent="0.3">
      <c r="B22" s="23"/>
      <c r="C22" s="25" t="s">
        <v>81</v>
      </c>
      <c r="D22" s="15">
        <v>100000</v>
      </c>
      <c r="E22" s="44">
        <v>100000</v>
      </c>
      <c r="F22" s="44">
        <v>75000</v>
      </c>
      <c r="G22" s="44">
        <v>75000</v>
      </c>
      <c r="H22" s="44">
        <v>75000</v>
      </c>
      <c r="J22" s="15">
        <f t="shared" si="2"/>
        <v>425000</v>
      </c>
    </row>
    <row r="23" spans="2:10" x14ac:dyDescent="0.3">
      <c r="B23" s="24"/>
      <c r="C23" s="9" t="s">
        <v>18</v>
      </c>
      <c r="D23" s="16">
        <f>SUM(D22:D22)</f>
        <v>100000</v>
      </c>
      <c r="E23" s="16">
        <f>SUM(E22:E22)</f>
        <v>100000</v>
      </c>
      <c r="F23" s="16">
        <f>SUM(F22:F22)</f>
        <v>75000</v>
      </c>
      <c r="G23" s="16">
        <f>SUM(G22:G22)</f>
        <v>75000</v>
      </c>
      <c r="H23" s="16">
        <f>SUM(H22:H22)</f>
        <v>75000</v>
      </c>
      <c r="J23" s="16">
        <f>SUM(J22:J22)</f>
        <v>425000</v>
      </c>
    </row>
    <row r="24" spans="2:10" x14ac:dyDescent="0.3">
      <c r="B24" s="24"/>
      <c r="C24" s="9" t="s">
        <v>19</v>
      </c>
      <c r="D24" s="16">
        <f>SUM(D23,D20,D16,D13,D10)</f>
        <v>5830600</v>
      </c>
      <c r="E24" s="73">
        <f t="shared" ref="E24:H24" si="3">SUM(E23,E20,E16,E13,E10)</f>
        <v>8837568</v>
      </c>
      <c r="F24" s="73">
        <f t="shared" si="3"/>
        <v>1882685.04</v>
      </c>
      <c r="G24" s="73">
        <f t="shared" si="3"/>
        <v>307955.59120000002</v>
      </c>
      <c r="H24" s="73">
        <f t="shared" si="3"/>
        <v>313384.25893599994</v>
      </c>
      <c r="J24" s="16">
        <f t="shared" si="2"/>
        <v>17172192.890136</v>
      </c>
    </row>
    <row r="25" spans="2:10" x14ac:dyDescent="0.3">
      <c r="B25" s="6"/>
      <c r="D25"/>
      <c r="E25"/>
      <c r="H25"/>
      <c r="I25"/>
      <c r="J25" t="s">
        <v>20</v>
      </c>
    </row>
    <row r="26" spans="2:10" ht="28.8" x14ac:dyDescent="0.3">
      <c r="B26" s="71" t="s">
        <v>43</v>
      </c>
      <c r="C26" s="17" t="s">
        <v>43</v>
      </c>
      <c r="D26" s="18"/>
      <c r="E26" s="18"/>
      <c r="F26" s="18"/>
      <c r="G26" s="18"/>
      <c r="H26" s="18"/>
      <c r="I26"/>
      <c r="J26" s="18" t="s">
        <v>20</v>
      </c>
    </row>
    <row r="27" spans="2:10" x14ac:dyDescent="0.3">
      <c r="B27" s="23"/>
      <c r="C27" s="25" t="s">
        <v>86</v>
      </c>
      <c r="D27" s="15">
        <f>(D10+D13)*0.1641</f>
        <v>27174.959999999999</v>
      </c>
      <c r="E27" s="72">
        <f t="shared" ref="E27:H27" si="4">(E10+E13)*0.1641</f>
        <v>27990.2088</v>
      </c>
      <c r="F27" s="72">
        <f t="shared" si="4"/>
        <v>28829.915064000001</v>
      </c>
      <c r="G27" s="72">
        <f t="shared" si="4"/>
        <v>29694.812515919999</v>
      </c>
      <c r="H27" s="72">
        <f t="shared" si="4"/>
        <v>30585.656891397593</v>
      </c>
      <c r="J27" s="15">
        <f>SUM(D27:H27)</f>
        <v>144275.55327131759</v>
      </c>
    </row>
    <row r="28" spans="2:10" x14ac:dyDescent="0.3">
      <c r="B28" s="24"/>
      <c r="C28" s="9" t="s">
        <v>21</v>
      </c>
      <c r="D28" s="16">
        <f>SUM(D27:D27)</f>
        <v>27174.959999999999</v>
      </c>
      <c r="E28" s="73">
        <f t="shared" ref="E28:H28" si="5">SUM(E27:E27)</f>
        <v>27990.2088</v>
      </c>
      <c r="F28" s="73">
        <f t="shared" si="5"/>
        <v>28829.915064000001</v>
      </c>
      <c r="G28" s="73">
        <f t="shared" si="5"/>
        <v>29694.812515919999</v>
      </c>
      <c r="H28" s="73">
        <f t="shared" si="5"/>
        <v>30585.656891397593</v>
      </c>
      <c r="J28" s="16">
        <f>SUM(J27:J27)</f>
        <v>144275.55327131759</v>
      </c>
    </row>
    <row r="29" spans="2:10" ht="15" thickBot="1" x14ac:dyDescent="0.35">
      <c r="B29" s="6"/>
      <c r="D29"/>
      <c r="E29"/>
      <c r="H29"/>
      <c r="I29"/>
      <c r="J29" t="s">
        <v>20</v>
      </c>
    </row>
    <row r="30" spans="2:10" s="1" customFormat="1" ht="29.4" thickBot="1" x14ac:dyDescent="0.35">
      <c r="B30" s="19" t="s">
        <v>22</v>
      </c>
      <c r="C30" s="19"/>
      <c r="D30" s="20">
        <f>SUM(D28,D24)</f>
        <v>5857774.96</v>
      </c>
      <c r="E30" s="20">
        <f>SUM(E28,E24)</f>
        <v>8865558.2087999992</v>
      </c>
      <c r="F30" s="20">
        <f>SUM(F28,F24)</f>
        <v>1911514.9550640001</v>
      </c>
      <c r="G30" s="20">
        <f>SUM(G28,G24)</f>
        <v>337650.40371592005</v>
      </c>
      <c r="H30" s="20">
        <f>SUM(H28,H24)</f>
        <v>343969.91582739755</v>
      </c>
      <c r="I30" s="7"/>
      <c r="J30" s="20">
        <f>SUM(J28,J24)</f>
        <v>17316468.443407316</v>
      </c>
    </row>
    <row r="31" spans="2:10" x14ac:dyDescent="0.3">
      <c r="B31" s="6"/>
    </row>
    <row r="32" spans="2:10" x14ac:dyDescent="0.3">
      <c r="B32" s="6"/>
    </row>
    <row r="33" spans="2:2" x14ac:dyDescent="0.3">
      <c r="B33" s="6"/>
    </row>
    <row r="34" spans="2:2" x14ac:dyDescent="0.3">
      <c r="B34" s="6"/>
    </row>
    <row r="35" spans="2:2" x14ac:dyDescent="0.3">
      <c r="B35" s="6"/>
    </row>
    <row r="36" spans="2:2" x14ac:dyDescent="0.3">
      <c r="B36" s="6"/>
    </row>
    <row r="37" spans="2:2" x14ac:dyDescent="0.3">
      <c r="B37" s="6"/>
    </row>
    <row r="38" spans="2:2" x14ac:dyDescent="0.3">
      <c r="B38" s="6"/>
    </row>
    <row r="39" spans="2:2" x14ac:dyDescent="0.3">
      <c r="B39" s="6"/>
    </row>
    <row r="40" spans="2:2" x14ac:dyDescent="0.3">
      <c r="B40" s="6"/>
    </row>
    <row r="41" spans="2:2" x14ac:dyDescent="0.3">
      <c r="B41" s="6"/>
    </row>
    <row r="42" spans="2:2" x14ac:dyDescent="0.3">
      <c r="B42" s="6"/>
    </row>
    <row r="43" spans="2:2" x14ac:dyDescent="0.3">
      <c r="B43" s="6"/>
    </row>
    <row r="44" spans="2:2" x14ac:dyDescent="0.3">
      <c r="B44" s="6"/>
    </row>
    <row r="45" spans="2:2" x14ac:dyDescent="0.3">
      <c r="B45" s="6"/>
    </row>
  </sheetData>
  <pageMargins left="0.7" right="0.7" top="0.75" bottom="0.75" header="0.3" footer="0.3"/>
  <pageSetup scale="97" fitToHeight="0" orientation="landscape" r:id="rId1"/>
  <ignoredErrors>
    <ignoredError sqref="J18:J19 J8 J15" formulaRange="1"/>
    <ignoredError sqref="J2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9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C32" sqref="C32:J35"/>
    </sheetView>
  </sheetViews>
  <sheetFormatPr defaultColWidth="9.109375" defaultRowHeight="14.4" x14ac:dyDescent="0.3"/>
  <cols>
    <col min="1" max="1" width="3.109375" customWidth="1"/>
    <col min="2" max="2" width="9.6640625" customWidth="1"/>
    <col min="3" max="3" width="44.4414062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>SUM(D19:H19)</f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3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3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3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3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3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3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4">SUM(E20:E26)</f>
        <v>0</v>
      </c>
      <c r="F27" s="16">
        <f t="shared" si="4"/>
        <v>0</v>
      </c>
      <c r="G27" s="16">
        <f t="shared" si="4"/>
        <v>0</v>
      </c>
      <c r="H27" s="16">
        <f t="shared" si="4"/>
        <v>0</v>
      </c>
      <c r="J27" s="16">
        <f>SUM(J18:J26)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5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6">SUM(E29:E30)</f>
        <v>0</v>
      </c>
      <c r="F31" s="12">
        <f t="shared" si="6"/>
        <v>0</v>
      </c>
      <c r="G31" s="12">
        <f t="shared" si="6"/>
        <v>0</v>
      </c>
      <c r="H31" s="12">
        <f t="shared" si="6"/>
        <v>0</v>
      </c>
      <c r="J31" s="16">
        <f>SUM(J29:J30)</f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5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5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7">SUM(E33:E34)</f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J35" s="16">
        <f>SUM(J33:J34)</f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>
        <f t="shared" si="5"/>
        <v>0</v>
      </c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>
        <f t="shared" si="5"/>
        <v>0</v>
      </c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>
        <f t="shared" si="5"/>
        <v>0</v>
      </c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>
        <f t="shared" si="5"/>
        <v>0</v>
      </c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5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8">SUM(E37:E41)</f>
        <v>0</v>
      </c>
      <c r="F42" s="16">
        <f t="shared" si="8"/>
        <v>0</v>
      </c>
      <c r="G42" s="16">
        <f t="shared" si="8"/>
        <v>0</v>
      </c>
      <c r="H42" s="16">
        <f t="shared" si="8"/>
        <v>0</v>
      </c>
      <c r="J42" s="16">
        <f>SUM(J37:J41)</f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5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5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5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5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5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5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9">SUM(E44:E49)</f>
        <v>0</v>
      </c>
      <c r="F50" s="16">
        <f t="shared" si="9"/>
        <v>0</v>
      </c>
      <c r="G50" s="16">
        <f t="shared" si="9"/>
        <v>0</v>
      </c>
      <c r="H50" s="16">
        <f t="shared" si="9"/>
        <v>0</v>
      </c>
      <c r="J50" s="16">
        <f>SUM(J44:J49)</f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0">SUM(E50,E42,E35,E31,E27,E16,E11)</f>
        <v>0</v>
      </c>
      <c r="F51" s="16">
        <f t="shared" si="10"/>
        <v>0</v>
      </c>
      <c r="G51" s="16">
        <f t="shared" si="10"/>
        <v>0</v>
      </c>
      <c r="H51" s="16">
        <f t="shared" si="10"/>
        <v>0</v>
      </c>
      <c r="J51" s="16">
        <f t="shared" si="5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1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2">SUM(E54:E55)</f>
        <v>0</v>
      </c>
      <c r="F56" s="16">
        <f t="shared" si="12"/>
        <v>0</v>
      </c>
      <c r="G56" s="16">
        <f t="shared" si="12"/>
        <v>0</v>
      </c>
      <c r="H56" s="16">
        <f t="shared" si="12"/>
        <v>0</v>
      </c>
      <c r="J56" s="16">
        <f t="shared" si="11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3">SUM(E56,E51)</f>
        <v>0</v>
      </c>
      <c r="F58" s="20">
        <f t="shared" si="13"/>
        <v>0</v>
      </c>
      <c r="G58" s="20">
        <f t="shared" si="13"/>
        <v>0</v>
      </c>
      <c r="H58" s="20">
        <f t="shared" si="13"/>
        <v>0</v>
      </c>
      <c r="I58" s="7">
        <f>SUM(I56,I51)</f>
        <v>0</v>
      </c>
      <c r="J58" s="20">
        <f t="shared" si="13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109375" defaultRowHeight="14.4" x14ac:dyDescent="0.3"/>
  <cols>
    <col min="1" max="1" width="3.109375" customWidth="1"/>
    <col min="2" max="2" width="10.6640625" customWidth="1"/>
    <col min="3" max="3" width="45.5546875" customWidth="1"/>
    <col min="4" max="4" width="12.6640625" style="6" customWidth="1"/>
    <col min="5" max="5" width="12.5546875" style="2" customWidth="1"/>
    <col min="6" max="7" width="12.44140625" customWidth="1"/>
    <col min="8" max="8" width="12.5546875" style="2" customWidth="1"/>
    <col min="9" max="9" width="0.88671875" style="7" customWidth="1"/>
    <col min="10" max="10" width="13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6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61"/>
      <c r="D37" s="15"/>
      <c r="E37" s="15"/>
      <c r="F37" s="15"/>
      <c r="G37" s="15"/>
      <c r="H37" s="15"/>
      <c r="I37" s="35"/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5"/>
      <c r="F40" s="15"/>
      <c r="G40" s="15"/>
      <c r="H40" s="15"/>
      <c r="I40" s="35"/>
      <c r="J40" s="15">
        <f t="shared" si="6"/>
        <v>0</v>
      </c>
    </row>
    <row r="41" spans="2:10" x14ac:dyDescent="0.3">
      <c r="B41" s="23"/>
      <c r="C41" s="25"/>
      <c r="D41" s="15"/>
      <c r="E41" s="15"/>
      <c r="F41" s="15"/>
      <c r="G41" s="15"/>
      <c r="H41" s="15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375000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781250</v>
      </c>
      <c r="J45" s="15">
        <f t="shared" si="6"/>
        <v>0</v>
      </c>
    </row>
    <row r="46" spans="2:10" x14ac:dyDescent="0.3">
      <c r="B46" s="23"/>
      <c r="C46" s="25"/>
      <c r="D46" s="15"/>
      <c r="E46" s="15"/>
      <c r="F46" s="15"/>
      <c r="G46" s="15"/>
      <c r="H46" s="15"/>
      <c r="I46" s="35">
        <v>2083335</v>
      </c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0</v>
      </c>
      <c r="E50" s="16">
        <f t="shared" ref="E50:H50" si="10">SUM(E44:E49)</f>
        <v>0</v>
      </c>
      <c r="F50" s="16">
        <f t="shared" si="10"/>
        <v>0</v>
      </c>
      <c r="G50" s="16">
        <f t="shared" si="10"/>
        <v>0</v>
      </c>
      <c r="H50" s="16">
        <f t="shared" si="10"/>
        <v>0</v>
      </c>
      <c r="J50" s="16">
        <f t="shared" si="6"/>
        <v>0</v>
      </c>
    </row>
    <row r="51" spans="2:10" x14ac:dyDescent="0.3">
      <c r="B51" s="24"/>
      <c r="C51" s="9" t="s">
        <v>19</v>
      </c>
      <c r="D51" s="16">
        <f>SUM(D50,D42,D35,D31,D27,D16,D11)</f>
        <v>0</v>
      </c>
      <c r="E51" s="16">
        <f t="shared" ref="E51:H51" si="11">SUM(E50,E42,E35,E31,E27,E16,E11)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6"/>
        <v>0</v>
      </c>
    </row>
    <row r="52" spans="2:10" x14ac:dyDescent="0.3">
      <c r="B52" s="6"/>
      <c r="D52"/>
      <c r="E52"/>
      <c r="H52"/>
      <c r="I52"/>
      <c r="J52" t="s">
        <v>20</v>
      </c>
    </row>
    <row r="53" spans="2:10" ht="28.8" x14ac:dyDescent="0.3">
      <c r="B53" s="71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0</v>
      </c>
      <c r="E58" s="20">
        <f t="shared" ref="E58:J58" si="14">SUM(E56,E51)</f>
        <v>0</v>
      </c>
      <c r="F58" s="20">
        <f t="shared" si="14"/>
        <v>0</v>
      </c>
      <c r="G58" s="20">
        <f t="shared" si="14"/>
        <v>0</v>
      </c>
      <c r="H58" s="20">
        <f t="shared" si="14"/>
        <v>0</v>
      </c>
      <c r="I58" s="7">
        <f>SUM(I56,I51)</f>
        <v>0</v>
      </c>
      <c r="J58" s="20">
        <f t="shared" si="14"/>
        <v>0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0" customWidth="1"/>
    <col min="3" max="3" width="46.88671875" customWidth="1"/>
    <col min="4" max="4" width="12.6640625" style="6" customWidth="1"/>
    <col min="5" max="5" width="12.44140625" style="2" customWidth="1"/>
    <col min="6" max="6" width="12.88671875" customWidth="1"/>
    <col min="7" max="7" width="12.44140625" customWidth="1"/>
    <col min="8" max="8" width="12.6640625" style="2" customWidth="1"/>
    <col min="9" max="9" width="0.88671875" style="7" customWidth="1"/>
    <col min="10" max="10" width="12.6640625" bestFit="1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6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ht="28.8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 t="s">
        <v>39</v>
      </c>
      <c r="E19" s="11" t="s">
        <v>39</v>
      </c>
      <c r="F19" s="11" t="s">
        <v>39</v>
      </c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44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45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109375" defaultRowHeight="14.4" x14ac:dyDescent="0.3"/>
  <cols>
    <col min="1" max="1" width="3.109375" customWidth="1"/>
    <col min="2" max="2" width="11.109375" customWidth="1"/>
    <col min="3" max="3" width="46.44140625" customWidth="1"/>
    <col min="4" max="4" width="13.33203125" style="6" customWidth="1"/>
    <col min="5" max="5" width="13.109375" style="2" customWidth="1"/>
    <col min="6" max="7" width="13.109375" customWidth="1"/>
    <col min="8" max="8" width="12.88671875" style="2" customWidth="1"/>
    <col min="9" max="9" width="0.8867187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65" t="s">
        <v>78</v>
      </c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/>
      <c r="D8" s="15"/>
      <c r="E8" s="15"/>
      <c r="F8" s="15"/>
      <c r="G8" s="15"/>
      <c r="H8" s="15"/>
      <c r="I8" s="35">
        <v>450000</v>
      </c>
      <c r="J8" s="15">
        <f>SUM(D8:H8)</f>
        <v>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0</v>
      </c>
      <c r="E11" s="16">
        <f t="shared" ref="E11:J11" si="0">SUM(E8:E10)</f>
        <v>0</v>
      </c>
      <c r="F11" s="16">
        <f t="shared" si="0"/>
        <v>0</v>
      </c>
      <c r="G11" s="16">
        <f t="shared" si="0"/>
        <v>0</v>
      </c>
      <c r="H11" s="16">
        <f t="shared" si="0"/>
        <v>0</v>
      </c>
      <c r="I11" s="7">
        <f t="shared" si="0"/>
        <v>450000</v>
      </c>
      <c r="J11" s="16">
        <f t="shared" si="0"/>
        <v>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/>
      <c r="D13" s="15"/>
      <c r="E13" s="15"/>
      <c r="F13" s="15"/>
      <c r="G13" s="15"/>
      <c r="H13" s="15"/>
      <c r="J13" s="15">
        <f>SUM(D13:H13)</f>
        <v>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1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1"/>
        <v>0</v>
      </c>
    </row>
    <row r="16" spans="2:39" x14ac:dyDescent="0.3">
      <c r="B16" s="23"/>
      <c r="C16" s="9" t="s">
        <v>13</v>
      </c>
      <c r="D16" s="16">
        <f>SUM(D13:D15)</f>
        <v>0</v>
      </c>
      <c r="E16" s="16">
        <f t="shared" ref="E16:J16" si="2">SUM(E13:E15)</f>
        <v>0</v>
      </c>
      <c r="F16" s="16">
        <f t="shared" si="2"/>
        <v>0</v>
      </c>
      <c r="G16" s="16">
        <f t="shared" si="2"/>
        <v>0</v>
      </c>
      <c r="H16" s="16">
        <f t="shared" si="2"/>
        <v>0</v>
      </c>
      <c r="I16" s="7">
        <f t="shared" si="2"/>
        <v>0</v>
      </c>
      <c r="J16" s="16">
        <f t="shared" si="2"/>
        <v>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/>
      <c r="D18" s="13"/>
      <c r="E18" s="10"/>
      <c r="F18" s="10"/>
      <c r="G18" s="10"/>
      <c r="H18" s="10"/>
      <c r="J18" s="15">
        <f t="shared" ref="J18:J19" si="3">SUM(D18:H18)</f>
        <v>0</v>
      </c>
    </row>
    <row r="19" spans="2:10" x14ac:dyDescent="0.3">
      <c r="B19" s="23"/>
      <c r="C19" s="29"/>
      <c r="D19" s="15"/>
      <c r="E19" s="11"/>
      <c r="F19" s="11"/>
      <c r="G19" s="11"/>
      <c r="H19" s="11"/>
      <c r="J19" s="15">
        <f t="shared" si="3"/>
        <v>0</v>
      </c>
    </row>
    <row r="20" spans="2:10" x14ac:dyDescent="0.3">
      <c r="B20" s="23"/>
      <c r="C20" s="29"/>
      <c r="D20" s="15"/>
      <c r="E20" s="15"/>
      <c r="F20" s="15"/>
      <c r="G20" s="15"/>
      <c r="H20" s="15"/>
      <c r="I20" s="35">
        <v>2000</v>
      </c>
      <c r="J20" s="15">
        <f>SUM(D20:H20)</f>
        <v>0</v>
      </c>
    </row>
    <row r="21" spans="2:10" x14ac:dyDescent="0.3">
      <c r="B21" s="23"/>
      <c r="C21" s="29"/>
      <c r="D21" s="15"/>
      <c r="E21" s="15"/>
      <c r="F21" s="15"/>
      <c r="G21" s="15"/>
      <c r="H21" s="15"/>
      <c r="I21" s="35">
        <v>250</v>
      </c>
      <c r="J21" s="15">
        <f t="shared" ref="J21:J26" si="4">SUM(D21:H21)</f>
        <v>0</v>
      </c>
    </row>
    <row r="22" spans="2:10" x14ac:dyDescent="0.3">
      <c r="B22" s="23"/>
      <c r="C22" s="25"/>
      <c r="D22" s="15"/>
      <c r="E22" s="15"/>
      <c r="F22" s="15"/>
      <c r="G22" s="15"/>
      <c r="H22" s="15"/>
      <c r="I22" s="35">
        <v>2250</v>
      </c>
      <c r="J22" s="15">
        <f t="shared" si="4"/>
        <v>0</v>
      </c>
    </row>
    <row r="23" spans="2:10" x14ac:dyDescent="0.3">
      <c r="B23" s="23"/>
      <c r="C23" s="29"/>
      <c r="D23" s="15"/>
      <c r="E23" s="15"/>
      <c r="F23" s="15"/>
      <c r="G23" s="15"/>
      <c r="H23" s="15"/>
      <c r="I23" s="35">
        <v>1243</v>
      </c>
      <c r="J23" s="15">
        <f t="shared" si="4"/>
        <v>0</v>
      </c>
    </row>
    <row r="24" spans="2:10" x14ac:dyDescent="0.3">
      <c r="B24" s="23"/>
      <c r="C24" s="29"/>
      <c r="D24" s="15"/>
      <c r="E24" s="15"/>
      <c r="F24" s="15"/>
      <c r="G24" s="15"/>
      <c r="H24" s="15"/>
      <c r="I24" s="35">
        <v>225</v>
      </c>
      <c r="J24" s="15">
        <f t="shared" si="4"/>
        <v>0</v>
      </c>
    </row>
    <row r="25" spans="2:10" x14ac:dyDescent="0.3">
      <c r="B25" s="23"/>
      <c r="C25" s="29"/>
      <c r="D25" s="15"/>
      <c r="E25" s="15"/>
      <c r="F25" s="15"/>
      <c r="G25" s="15"/>
      <c r="H25" s="15"/>
      <c r="I25" s="35">
        <v>400</v>
      </c>
      <c r="J25" s="15">
        <f t="shared" si="4"/>
        <v>0</v>
      </c>
    </row>
    <row r="26" spans="2:10" x14ac:dyDescent="0.3">
      <c r="B26" s="23"/>
      <c r="C26" s="25"/>
      <c r="D26" s="15"/>
      <c r="E26" s="15"/>
      <c r="F26" s="15"/>
      <c r="G26" s="15"/>
      <c r="H26" s="15"/>
      <c r="I26" s="35">
        <v>1638</v>
      </c>
      <c r="J26" s="15">
        <f t="shared" si="4"/>
        <v>0</v>
      </c>
    </row>
    <row r="27" spans="2:10" x14ac:dyDescent="0.3">
      <c r="B27" s="23"/>
      <c r="C27" s="9" t="s">
        <v>14</v>
      </c>
      <c r="D27" s="16">
        <f>SUM(D20:D26)</f>
        <v>0</v>
      </c>
      <c r="E27" s="16">
        <f t="shared" ref="E27:H27" si="5">SUM(E20:E26)</f>
        <v>0</v>
      </c>
      <c r="F27" s="16">
        <f t="shared" si="5"/>
        <v>0</v>
      </c>
      <c r="G27" s="16">
        <f t="shared" si="5"/>
        <v>0</v>
      </c>
      <c r="H27" s="16">
        <f t="shared" si="5"/>
        <v>0</v>
      </c>
      <c r="J27" s="16">
        <f>SUM(D27:H27)</f>
        <v>0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0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/>
      <c r="D33" s="15"/>
      <c r="E33" s="15"/>
      <c r="F33" s="15"/>
      <c r="G33" s="15"/>
      <c r="H33" s="15"/>
      <c r="I33" s="35">
        <v>5000</v>
      </c>
      <c r="J33" s="15">
        <f t="shared" si="6"/>
        <v>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25"/>
      <c r="D37" s="15"/>
      <c r="E37" s="15"/>
      <c r="F37" s="15"/>
      <c r="G37" s="15"/>
      <c r="H37" s="15"/>
      <c r="I37" s="35">
        <v>5106000</v>
      </c>
      <c r="J37" s="15">
        <f t="shared" si="6"/>
        <v>0</v>
      </c>
    </row>
    <row r="38" spans="2:10" x14ac:dyDescent="0.3">
      <c r="B38" s="23"/>
      <c r="C38" s="25"/>
      <c r="D38" s="15"/>
      <c r="E38" s="15"/>
      <c r="F38" s="15"/>
      <c r="G38" s="15"/>
      <c r="H38" s="15"/>
      <c r="I38" s="35">
        <v>22500000</v>
      </c>
      <c r="J38" s="15">
        <f t="shared" si="6"/>
        <v>0</v>
      </c>
    </row>
    <row r="39" spans="2:10" x14ac:dyDescent="0.3">
      <c r="B39" s="23"/>
      <c r="C39" s="25"/>
      <c r="D39" s="15"/>
      <c r="E39" s="15"/>
      <c r="F39" s="15"/>
      <c r="G39" s="15"/>
      <c r="H39" s="15"/>
      <c r="I39" s="35">
        <v>75000000</v>
      </c>
      <c r="J39" s="15">
        <f t="shared" si="6"/>
        <v>0</v>
      </c>
    </row>
    <row r="40" spans="2:10" x14ac:dyDescent="0.3">
      <c r="B40" s="23"/>
      <c r="C40" s="25"/>
      <c r="D40" s="15"/>
      <c r="E40" s="11"/>
      <c r="F40" s="11"/>
      <c r="G40" s="11"/>
      <c r="H40" s="11"/>
      <c r="J40" s="15">
        <f t="shared" si="6"/>
        <v>0</v>
      </c>
    </row>
    <row r="41" spans="2:10" x14ac:dyDescent="0.3">
      <c r="B41" s="23"/>
      <c r="C41" s="9" t="s">
        <v>17</v>
      </c>
      <c r="D41" s="16">
        <f>SUM(D37:D40)</f>
        <v>0</v>
      </c>
      <c r="E41" s="16">
        <f t="shared" ref="E41:H41" si="9">SUM(E37:E40)</f>
        <v>0</v>
      </c>
      <c r="F41" s="16">
        <f t="shared" si="9"/>
        <v>0</v>
      </c>
      <c r="G41" s="16">
        <f t="shared" si="9"/>
        <v>0</v>
      </c>
      <c r="H41" s="16">
        <f t="shared" si="9"/>
        <v>0</v>
      </c>
      <c r="J41" s="16">
        <f t="shared" si="6"/>
        <v>0</v>
      </c>
    </row>
    <row r="42" spans="2:10" x14ac:dyDescent="0.3">
      <c r="B42" s="23"/>
      <c r="C42" s="14" t="s">
        <v>42</v>
      </c>
      <c r="D42" s="13" t="s">
        <v>35</v>
      </c>
      <c r="E42" s="10"/>
      <c r="F42" s="10"/>
      <c r="G42" s="10"/>
      <c r="H42" s="10"/>
      <c r="J42" s="15"/>
    </row>
    <row r="43" spans="2:10" x14ac:dyDescent="0.3">
      <c r="B43" s="23"/>
      <c r="C43" s="25"/>
      <c r="D43" s="15"/>
      <c r="E43" s="15"/>
      <c r="F43" s="15"/>
      <c r="G43" s="15"/>
      <c r="H43" s="15"/>
      <c r="I43" s="35">
        <v>375000</v>
      </c>
      <c r="J43" s="15">
        <f t="shared" si="6"/>
        <v>0</v>
      </c>
    </row>
    <row r="44" spans="2:10" x14ac:dyDescent="0.3">
      <c r="B44" s="23"/>
      <c r="C44" s="25"/>
      <c r="D44" s="15"/>
      <c r="E44" s="15"/>
      <c r="F44" s="15"/>
      <c r="G44" s="15"/>
      <c r="H44" s="15"/>
      <c r="I44" s="35">
        <v>781250</v>
      </c>
      <c r="J44" s="15">
        <f t="shared" si="6"/>
        <v>0</v>
      </c>
    </row>
    <row r="45" spans="2:10" x14ac:dyDescent="0.3">
      <c r="B45" s="23"/>
      <c r="C45" s="25"/>
      <c r="D45" s="15"/>
      <c r="E45" s="15"/>
      <c r="F45" s="15"/>
      <c r="G45" s="15"/>
      <c r="H45" s="15"/>
      <c r="I45" s="35">
        <v>2083335</v>
      </c>
      <c r="J45" s="15">
        <f t="shared" si="6"/>
        <v>0</v>
      </c>
    </row>
    <row r="46" spans="2:10" x14ac:dyDescent="0.3">
      <c r="B46" s="23"/>
      <c r="C46" s="25"/>
      <c r="D46" s="15"/>
      <c r="E46" s="11"/>
      <c r="F46" s="11"/>
      <c r="G46" s="11"/>
      <c r="H46" s="11"/>
      <c r="J46" s="15">
        <f t="shared" si="6"/>
        <v>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10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4"/>
      <c r="C49" s="9" t="s">
        <v>18</v>
      </c>
      <c r="D49" s="16">
        <f>SUM(D43:D48)</f>
        <v>0</v>
      </c>
      <c r="E49" s="16">
        <f t="shared" ref="E49:H49" si="10">SUM(E43:E48)</f>
        <v>0</v>
      </c>
      <c r="F49" s="16">
        <f t="shared" si="10"/>
        <v>0</v>
      </c>
      <c r="G49" s="16">
        <f t="shared" si="10"/>
        <v>0</v>
      </c>
      <c r="H49" s="16">
        <f t="shared" si="10"/>
        <v>0</v>
      </c>
      <c r="J49" s="16">
        <f t="shared" si="6"/>
        <v>0</v>
      </c>
    </row>
    <row r="50" spans="2:10" x14ac:dyDescent="0.3">
      <c r="B50" s="24"/>
      <c r="C50" s="9" t="s">
        <v>19</v>
      </c>
      <c r="D50" s="16">
        <f>SUM(D49,D41,D35,D31,D27,D16,D11)</f>
        <v>0</v>
      </c>
      <c r="E50" s="16">
        <f t="shared" ref="E50:H50" si="11">SUM(E49,E41,E35,E31,E27,E16,E11)</f>
        <v>0</v>
      </c>
      <c r="F50" s="16">
        <f t="shared" si="11"/>
        <v>0</v>
      </c>
      <c r="G50" s="16">
        <f t="shared" si="11"/>
        <v>0</v>
      </c>
      <c r="H50" s="16">
        <f t="shared" si="11"/>
        <v>0</v>
      </c>
      <c r="J50" s="16">
        <f t="shared" si="6"/>
        <v>0</v>
      </c>
    </row>
    <row r="51" spans="2:10" x14ac:dyDescent="0.3">
      <c r="B51" s="6"/>
      <c r="D51"/>
      <c r="E51"/>
      <c r="H51"/>
      <c r="I51"/>
      <c r="J51" t="s">
        <v>20</v>
      </c>
    </row>
    <row r="52" spans="2:10" ht="28.8" x14ac:dyDescent="0.3">
      <c r="B52" s="71" t="s">
        <v>43</v>
      </c>
      <c r="C52" s="17" t="s">
        <v>43</v>
      </c>
      <c r="D52" s="18"/>
      <c r="E52" s="18"/>
      <c r="F52" s="18"/>
      <c r="G52" s="18"/>
      <c r="H52" s="18"/>
      <c r="I52"/>
      <c r="J52" s="18" t="s">
        <v>20</v>
      </c>
    </row>
    <row r="53" spans="2:10" x14ac:dyDescent="0.3">
      <c r="B53" s="23"/>
      <c r="C53" s="25"/>
      <c r="D53" s="13"/>
      <c r="E53" s="10"/>
      <c r="F53" s="10"/>
      <c r="G53" s="10"/>
      <c r="H53" s="10"/>
      <c r="J53" s="15">
        <f>SUM(D53:H53)</f>
        <v>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 t="shared" ref="J54:J55" si="12">SUM(D54:H54)</f>
        <v>0</v>
      </c>
    </row>
    <row r="55" spans="2:10" x14ac:dyDescent="0.3">
      <c r="B55" s="24"/>
      <c r="C55" s="9" t="s">
        <v>21</v>
      </c>
      <c r="D55" s="16">
        <f>SUM(D53:D54)</f>
        <v>0</v>
      </c>
      <c r="E55" s="16">
        <f t="shared" ref="E55:H55" si="13">SUM(E53:E54)</f>
        <v>0</v>
      </c>
      <c r="F55" s="16">
        <f t="shared" si="13"/>
        <v>0</v>
      </c>
      <c r="G55" s="16">
        <f t="shared" si="13"/>
        <v>0</v>
      </c>
      <c r="H55" s="16">
        <f t="shared" si="13"/>
        <v>0</v>
      </c>
      <c r="J55" s="16">
        <f t="shared" si="12"/>
        <v>0</v>
      </c>
    </row>
    <row r="56" spans="2:10" ht="15" thickBot="1" x14ac:dyDescent="0.35">
      <c r="B56" s="6"/>
      <c r="D56"/>
      <c r="E56"/>
      <c r="H56"/>
      <c r="I56"/>
      <c r="J56" t="s">
        <v>20</v>
      </c>
    </row>
    <row r="57" spans="2:10" s="1" customFormat="1" ht="29.4" thickBot="1" x14ac:dyDescent="0.35">
      <c r="B57" s="19" t="s">
        <v>22</v>
      </c>
      <c r="C57" s="19"/>
      <c r="D57" s="20">
        <f>SUM(D55,D50)</f>
        <v>0</v>
      </c>
      <c r="E57" s="20">
        <f t="shared" ref="E57:J57" si="14">SUM(E55,E50)</f>
        <v>0</v>
      </c>
      <c r="F57" s="20">
        <f t="shared" si="14"/>
        <v>0</v>
      </c>
      <c r="G57" s="20">
        <f t="shared" si="14"/>
        <v>0</v>
      </c>
      <c r="H57" s="20">
        <f t="shared" si="14"/>
        <v>0</v>
      </c>
      <c r="I57" s="7">
        <f>SUM(I55,I50)</f>
        <v>0</v>
      </c>
      <c r="J57" s="20">
        <f t="shared" si="14"/>
        <v>0</v>
      </c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C77918-A5C8-471B-8BDC-AE779557A6B7}">
  <sheetPr>
    <tabColor theme="7" tint="0.59999389629810485"/>
  </sheetPr>
  <dimension ref="B2:AM68"/>
  <sheetViews>
    <sheetView showGridLines="0" zoomScale="85" zoomScaleNormal="85" workbookViewId="0">
      <selection activeCell="N37" sqref="N37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44140625" style="6" customWidth="1"/>
    <col min="5" max="5" width="12.5546875" style="2" customWidth="1"/>
    <col min="6" max="6" width="12.44140625" customWidth="1"/>
    <col min="7" max="7" width="13" customWidth="1"/>
    <col min="8" max="8" width="12.44140625" style="2" customWidth="1"/>
    <col min="9" max="9" width="1.6640625" style="7" customWidth="1"/>
    <col min="10" max="10" width="14.554687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/>
      <c r="J8" s="15">
        <f>SUM(D8:H8)</f>
        <v>225000</v>
      </c>
    </row>
    <row r="9" spans="2:39" ht="28.8" x14ac:dyDescent="0.3">
      <c r="B9" s="23"/>
      <c r="C9" s="25" t="s">
        <v>47</v>
      </c>
      <c r="D9" s="15">
        <v>30000</v>
      </c>
      <c r="E9" s="15">
        <v>32500</v>
      </c>
      <c r="F9" s="15">
        <v>35000</v>
      </c>
      <c r="G9" s="15">
        <v>37500</v>
      </c>
      <c r="H9" s="15">
        <v>40000</v>
      </c>
      <c r="J9" s="15">
        <f>SUM(D9:H9)</f>
        <v>175000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/>
    </row>
    <row r="11" spans="2:39" x14ac:dyDescent="0.3">
      <c r="B11" s="23"/>
      <c r="C11" s="9" t="s">
        <v>12</v>
      </c>
      <c r="D11" s="16">
        <f>SUM(D8:D10)</f>
        <v>70000</v>
      </c>
      <c r="E11" s="16">
        <f t="shared" ref="E11:J11" si="0">SUM(E8:E10)</f>
        <v>75000</v>
      </c>
      <c r="F11" s="16">
        <f t="shared" si="0"/>
        <v>80000</v>
      </c>
      <c r="G11" s="16">
        <f t="shared" si="0"/>
        <v>85000</v>
      </c>
      <c r="H11" s="16">
        <f t="shared" si="0"/>
        <v>90000</v>
      </c>
      <c r="J11" s="16">
        <f t="shared" si="0"/>
        <v>400000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0.17*(D8+D9)</f>
        <v>11900</v>
      </c>
      <c r="E13" s="15">
        <f t="shared" ref="E13:H13" si="1">0.17*(E8+E9)</f>
        <v>12750.000000000002</v>
      </c>
      <c r="F13" s="15">
        <f t="shared" si="1"/>
        <v>13600.000000000002</v>
      </c>
      <c r="G13" s="15">
        <f t="shared" si="1"/>
        <v>14450.000000000002</v>
      </c>
      <c r="H13" s="15">
        <f t="shared" si="1"/>
        <v>15300.000000000002</v>
      </c>
      <c r="J13" s="15">
        <f>SUM(D13:H13)</f>
        <v>68000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11900</v>
      </c>
      <c r="E16" s="16">
        <f t="shared" ref="E16:J16" si="3">SUM(E13:E15)</f>
        <v>12750.000000000002</v>
      </c>
      <c r="F16" s="16">
        <f t="shared" si="3"/>
        <v>13600.000000000002</v>
      </c>
      <c r="G16" s="16">
        <f t="shared" si="3"/>
        <v>14450.000000000002</v>
      </c>
      <c r="H16" s="16">
        <f t="shared" si="3"/>
        <v>15300.000000000002</v>
      </c>
      <c r="J16" s="16">
        <f t="shared" si="3"/>
        <v>68000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9" t="s">
        <v>49</v>
      </c>
      <c r="D18" s="15" t="s">
        <v>39</v>
      </c>
      <c r="E18" s="11" t="s">
        <v>39</v>
      </c>
      <c r="F18" s="11" t="s">
        <v>39</v>
      </c>
      <c r="G18" s="11"/>
      <c r="H18" s="11"/>
      <c r="J18" s="15"/>
    </row>
    <row r="19" spans="2:10" x14ac:dyDescent="0.3">
      <c r="B19" s="23"/>
      <c r="C19" s="29" t="s">
        <v>50</v>
      </c>
      <c r="D19" s="15">
        <v>400</v>
      </c>
      <c r="E19" s="15">
        <v>400</v>
      </c>
      <c r="F19" s="15">
        <v>400</v>
      </c>
      <c r="G19" s="15">
        <v>400</v>
      </c>
      <c r="H19" s="15">
        <v>400</v>
      </c>
      <c r="I19" s="35"/>
      <c r="J19" s="15">
        <f>SUM(D19:H19)</f>
        <v>2000</v>
      </c>
    </row>
    <row r="20" spans="2:10" x14ac:dyDescent="0.3">
      <c r="B20" s="23"/>
      <c r="C20" s="29" t="s">
        <v>51</v>
      </c>
      <c r="D20" s="15">
        <v>50</v>
      </c>
      <c r="E20" s="15">
        <v>50</v>
      </c>
      <c r="F20" s="15">
        <v>50</v>
      </c>
      <c r="G20" s="15">
        <v>50</v>
      </c>
      <c r="H20" s="15">
        <v>50</v>
      </c>
      <c r="I20" s="35"/>
      <c r="J20" s="15">
        <f t="shared" ref="J20:J25" si="4">SUM(D20:H20)</f>
        <v>250</v>
      </c>
    </row>
    <row r="21" spans="2:10" x14ac:dyDescent="0.3">
      <c r="B21" s="23"/>
      <c r="C21" s="25" t="s">
        <v>52</v>
      </c>
      <c r="D21" s="15">
        <v>450</v>
      </c>
      <c r="E21" s="15">
        <v>450</v>
      </c>
      <c r="F21" s="15">
        <v>450</v>
      </c>
      <c r="G21" s="15">
        <v>450</v>
      </c>
      <c r="H21" s="15">
        <v>450</v>
      </c>
      <c r="I21" s="35"/>
      <c r="J21" s="15">
        <f t="shared" si="4"/>
        <v>2250</v>
      </c>
    </row>
    <row r="22" spans="2:10" x14ac:dyDescent="0.3">
      <c r="B22" s="23"/>
      <c r="C22" s="29" t="s">
        <v>53</v>
      </c>
      <c r="D22" s="15">
        <v>248</v>
      </c>
      <c r="E22" s="15">
        <v>248</v>
      </c>
      <c r="F22" s="15">
        <v>248</v>
      </c>
      <c r="G22" s="15">
        <v>248</v>
      </c>
      <c r="H22" s="15">
        <v>248</v>
      </c>
      <c r="I22" s="35"/>
      <c r="J22" s="15">
        <f t="shared" si="4"/>
        <v>1240</v>
      </c>
    </row>
    <row r="23" spans="2:10" x14ac:dyDescent="0.3">
      <c r="B23" s="23"/>
      <c r="C23" s="29" t="s">
        <v>54</v>
      </c>
      <c r="D23" s="15">
        <v>45</v>
      </c>
      <c r="E23" s="15">
        <v>45</v>
      </c>
      <c r="F23" s="15">
        <v>45</v>
      </c>
      <c r="G23" s="15">
        <v>45</v>
      </c>
      <c r="H23" s="15">
        <v>45</v>
      </c>
      <c r="I23" s="35"/>
      <c r="J23" s="15">
        <f t="shared" si="4"/>
        <v>225</v>
      </c>
    </row>
    <row r="24" spans="2:10" x14ac:dyDescent="0.3">
      <c r="B24" s="23"/>
      <c r="C24" s="29" t="s">
        <v>55</v>
      </c>
      <c r="D24" s="15">
        <v>80</v>
      </c>
      <c r="E24" s="15">
        <v>80</v>
      </c>
      <c r="F24" s="15">
        <v>80</v>
      </c>
      <c r="G24" s="15">
        <v>80</v>
      </c>
      <c r="H24" s="15">
        <v>80</v>
      </c>
      <c r="I24" s="35"/>
      <c r="J24" s="15">
        <f t="shared" si="4"/>
        <v>400</v>
      </c>
    </row>
    <row r="25" spans="2:10" x14ac:dyDescent="0.3">
      <c r="B25" s="23"/>
      <c r="C25" s="25" t="s">
        <v>56</v>
      </c>
      <c r="D25" s="15">
        <v>328</v>
      </c>
      <c r="E25" s="15">
        <v>328</v>
      </c>
      <c r="F25" s="15">
        <v>328</v>
      </c>
      <c r="G25" s="15">
        <v>328</v>
      </c>
      <c r="H25" s="15">
        <v>328</v>
      </c>
      <c r="I25" s="35"/>
      <c r="J25" s="15">
        <f t="shared" si="4"/>
        <v>1640</v>
      </c>
    </row>
    <row r="26" spans="2:10" x14ac:dyDescent="0.3">
      <c r="B26" s="23"/>
      <c r="C26" s="9" t="s">
        <v>14</v>
      </c>
      <c r="D26" s="16">
        <f>SUM(D19:D25)</f>
        <v>1601</v>
      </c>
      <c r="E26" s="16">
        <f t="shared" ref="E26:H26" si="5">SUM(E19:E25)</f>
        <v>1601</v>
      </c>
      <c r="F26" s="16">
        <f t="shared" si="5"/>
        <v>1601</v>
      </c>
      <c r="G26" s="16">
        <f t="shared" si="5"/>
        <v>1601</v>
      </c>
      <c r="H26" s="16">
        <f t="shared" si="5"/>
        <v>1601</v>
      </c>
      <c r="J26" s="16">
        <f>SUM(D26:H26)</f>
        <v>8005</v>
      </c>
    </row>
    <row r="27" spans="2:10" x14ac:dyDescent="0.3">
      <c r="B27" s="23"/>
      <c r="C27" s="14" t="s">
        <v>38</v>
      </c>
      <c r="D27" s="15"/>
      <c r="E27" s="10"/>
      <c r="F27" s="10"/>
      <c r="G27" s="10"/>
      <c r="H27" s="10"/>
      <c r="J27" s="15" t="s">
        <v>20</v>
      </c>
    </row>
    <row r="28" spans="2:10" x14ac:dyDescent="0.3">
      <c r="B28" s="23"/>
      <c r="C28" s="25" t="s">
        <v>57</v>
      </c>
      <c r="D28" s="15">
        <v>18000</v>
      </c>
      <c r="E28" s="10"/>
      <c r="F28" s="10"/>
      <c r="G28" s="10"/>
      <c r="H28" s="10"/>
      <c r="J28" s="15">
        <f>SUM(D28:H28)</f>
        <v>18000</v>
      </c>
    </row>
    <row r="29" spans="2:10" x14ac:dyDescent="0.3">
      <c r="B29" s="23" t="s">
        <v>39</v>
      </c>
      <c r="C29" s="28" t="s">
        <v>39</v>
      </c>
      <c r="D29" s="13" t="s">
        <v>35</v>
      </c>
      <c r="E29" s="10"/>
      <c r="F29" s="10"/>
      <c r="G29" s="10"/>
      <c r="H29" s="10"/>
      <c r="J29" s="15">
        <f t="shared" ref="J29:J46" si="6">SUM(D29:H29)</f>
        <v>0</v>
      </c>
    </row>
    <row r="30" spans="2:10" x14ac:dyDescent="0.3">
      <c r="B30" s="23"/>
      <c r="C30" s="9" t="s">
        <v>15</v>
      </c>
      <c r="D30" s="12">
        <f>SUM(D28:D29)</f>
        <v>18000</v>
      </c>
      <c r="E30" s="12">
        <f t="shared" ref="E30:H30" si="7">SUM(E28:E29)</f>
        <v>0</v>
      </c>
      <c r="F30" s="12">
        <f t="shared" si="7"/>
        <v>0</v>
      </c>
      <c r="G30" s="12">
        <f t="shared" si="7"/>
        <v>0</v>
      </c>
      <c r="H30" s="12">
        <f t="shared" si="7"/>
        <v>0</v>
      </c>
      <c r="J30" s="16">
        <f t="shared" si="6"/>
        <v>18000</v>
      </c>
    </row>
    <row r="31" spans="2:10" x14ac:dyDescent="0.3">
      <c r="B31" s="23"/>
      <c r="C31" s="14" t="s">
        <v>40</v>
      </c>
      <c r="D31" s="13" t="s">
        <v>35</v>
      </c>
      <c r="E31" s="10"/>
      <c r="F31" s="10"/>
      <c r="G31" s="10"/>
      <c r="H31" s="10"/>
      <c r="J31" s="15"/>
    </row>
    <row r="32" spans="2:10" x14ac:dyDescent="0.3">
      <c r="B32" s="23"/>
      <c r="C32" s="25" t="s">
        <v>58</v>
      </c>
      <c r="D32" s="15">
        <v>2500</v>
      </c>
      <c r="E32" s="15">
        <v>0</v>
      </c>
      <c r="F32" s="15">
        <v>0</v>
      </c>
      <c r="G32" s="15">
        <v>0</v>
      </c>
      <c r="H32" s="15">
        <v>0</v>
      </c>
      <c r="I32" s="35"/>
      <c r="J32" s="15">
        <f t="shared" si="6"/>
        <v>2500</v>
      </c>
    </row>
    <row r="33" spans="2:10" x14ac:dyDescent="0.3">
      <c r="B33" s="23"/>
      <c r="C33" s="25"/>
      <c r="D33" s="15"/>
      <c r="E33" s="11"/>
      <c r="F33" s="11"/>
      <c r="G33" s="11"/>
      <c r="H33" s="11"/>
      <c r="J33" s="15">
        <f t="shared" si="6"/>
        <v>0</v>
      </c>
    </row>
    <row r="34" spans="2:10" x14ac:dyDescent="0.3">
      <c r="B34" s="23"/>
      <c r="C34" s="9" t="s">
        <v>16</v>
      </c>
      <c r="D34" s="16">
        <f>SUM(D32:D33)</f>
        <v>2500</v>
      </c>
      <c r="E34" s="16">
        <f t="shared" ref="E34:H34" si="8">SUM(E32:E33)</f>
        <v>0</v>
      </c>
      <c r="F34" s="16">
        <f t="shared" si="8"/>
        <v>0</v>
      </c>
      <c r="G34" s="16">
        <f t="shared" si="8"/>
        <v>0</v>
      </c>
      <c r="H34" s="16">
        <f t="shared" si="8"/>
        <v>0</v>
      </c>
      <c r="J34" s="16">
        <f t="shared" si="6"/>
        <v>2500</v>
      </c>
    </row>
    <row r="35" spans="2:10" x14ac:dyDescent="0.3">
      <c r="B35" s="23"/>
      <c r="C35" s="14" t="s">
        <v>41</v>
      </c>
      <c r="D35" s="13" t="s">
        <v>35</v>
      </c>
      <c r="E35" s="10"/>
      <c r="F35" s="10"/>
      <c r="G35" s="10"/>
      <c r="H35" s="10"/>
      <c r="J35" s="15"/>
    </row>
    <row r="36" spans="2:10" ht="57.6" x14ac:dyDescent="0.3">
      <c r="B36" s="23"/>
      <c r="C36" s="25" t="s">
        <v>59</v>
      </c>
      <c r="D36" s="15">
        <v>1021200</v>
      </c>
      <c r="E36" s="15">
        <v>1021200</v>
      </c>
      <c r="F36" s="15">
        <v>1021200</v>
      </c>
      <c r="G36" s="15">
        <v>1021200</v>
      </c>
      <c r="H36" s="15">
        <v>1021200</v>
      </c>
      <c r="I36" s="35"/>
      <c r="J36" s="15">
        <f t="shared" si="6"/>
        <v>5106000</v>
      </c>
    </row>
    <row r="37" spans="2:10" ht="57.6" x14ac:dyDescent="0.3">
      <c r="B37" s="23"/>
      <c r="C37" s="25" t="s">
        <v>60</v>
      </c>
      <c r="D37" s="15">
        <v>4500000</v>
      </c>
      <c r="E37" s="15">
        <v>4500000</v>
      </c>
      <c r="F37" s="15">
        <v>4500000</v>
      </c>
      <c r="G37" s="15">
        <v>4500000</v>
      </c>
      <c r="H37" s="15">
        <v>4500000</v>
      </c>
      <c r="I37" s="35"/>
      <c r="J37" s="15">
        <f t="shared" si="6"/>
        <v>22500000</v>
      </c>
    </row>
    <row r="38" spans="2:10" ht="57.6" x14ac:dyDescent="0.3">
      <c r="B38" s="23"/>
      <c r="C38" s="25" t="s">
        <v>61</v>
      </c>
      <c r="D38" s="15">
        <v>15000000</v>
      </c>
      <c r="E38" s="15">
        <v>15000000</v>
      </c>
      <c r="F38" s="15">
        <v>15000000</v>
      </c>
      <c r="G38" s="15">
        <v>15000000</v>
      </c>
      <c r="H38" s="15">
        <v>15000000</v>
      </c>
      <c r="I38" s="35"/>
      <c r="J38" s="15">
        <f t="shared" si="6"/>
        <v>75000000</v>
      </c>
    </row>
    <row r="39" spans="2:10" x14ac:dyDescent="0.3">
      <c r="B39" s="23"/>
      <c r="C39" s="25"/>
      <c r="D39" s="15"/>
      <c r="E39" s="11"/>
      <c r="F39" s="11"/>
      <c r="G39" s="11"/>
      <c r="H39" s="11"/>
      <c r="J39" s="15">
        <f t="shared" si="6"/>
        <v>0</v>
      </c>
    </row>
    <row r="40" spans="2:10" x14ac:dyDescent="0.3">
      <c r="B40" s="23"/>
      <c r="C40" s="9" t="s">
        <v>17</v>
      </c>
      <c r="D40" s="16">
        <f>SUM(D36:D39)</f>
        <v>20521200</v>
      </c>
      <c r="E40" s="16">
        <f t="shared" ref="E40:H40" si="9">SUM(E36:E39)</f>
        <v>20521200</v>
      </c>
      <c r="F40" s="16">
        <f t="shared" si="9"/>
        <v>20521200</v>
      </c>
      <c r="G40" s="16">
        <f t="shared" si="9"/>
        <v>20521200</v>
      </c>
      <c r="H40" s="16">
        <f t="shared" si="9"/>
        <v>20521200</v>
      </c>
      <c r="J40" s="16">
        <f t="shared" si="6"/>
        <v>102606000</v>
      </c>
    </row>
    <row r="41" spans="2:10" x14ac:dyDescent="0.3">
      <c r="B41" s="23"/>
      <c r="C41" s="14" t="s">
        <v>42</v>
      </c>
      <c r="D41" s="13" t="s">
        <v>35</v>
      </c>
      <c r="E41" s="10"/>
      <c r="F41" s="10"/>
      <c r="G41" s="10"/>
      <c r="H41" s="10"/>
      <c r="J41" s="15"/>
    </row>
    <row r="42" spans="2:10" x14ac:dyDescent="0.3">
      <c r="B42" s="23"/>
      <c r="C42" s="25" t="s">
        <v>62</v>
      </c>
      <c r="D42" s="15">
        <v>8000</v>
      </c>
      <c r="E42" s="44">
        <v>8000</v>
      </c>
      <c r="F42" s="44">
        <v>8000</v>
      </c>
      <c r="G42" s="44">
        <v>8000</v>
      </c>
      <c r="H42" s="44">
        <v>8000</v>
      </c>
      <c r="J42" s="15">
        <f t="shared" si="6"/>
        <v>40000</v>
      </c>
    </row>
    <row r="43" spans="2:10" ht="28.8" x14ac:dyDescent="0.3">
      <c r="B43" s="23"/>
      <c r="C43" s="25" t="s">
        <v>63</v>
      </c>
      <c r="D43" s="15">
        <v>10000000</v>
      </c>
      <c r="E43" s="60">
        <v>10000000</v>
      </c>
      <c r="F43" s="60">
        <v>10000000</v>
      </c>
      <c r="G43" s="60">
        <v>10000000</v>
      </c>
      <c r="H43" s="60">
        <v>10000000</v>
      </c>
      <c r="J43" s="15">
        <f t="shared" si="6"/>
        <v>50000000</v>
      </c>
    </row>
    <row r="44" spans="2:10" x14ac:dyDescent="0.3">
      <c r="B44" s="23"/>
      <c r="C44" s="10"/>
      <c r="D44" s="15"/>
      <c r="E44" s="11"/>
      <c r="F44" s="11"/>
      <c r="G44" s="11"/>
      <c r="H44" s="11"/>
      <c r="J44" s="15">
        <f t="shared" si="6"/>
        <v>0</v>
      </c>
    </row>
    <row r="45" spans="2:10" x14ac:dyDescent="0.3">
      <c r="B45" s="24"/>
      <c r="C45" s="9" t="s">
        <v>18</v>
      </c>
      <c r="D45" s="16">
        <f>SUM(D42:D44)</f>
        <v>10008000</v>
      </c>
      <c r="E45" s="16">
        <f>SUM(E42:E44)</f>
        <v>10008000</v>
      </c>
      <c r="F45" s="16">
        <f>SUM(F42:F44)</f>
        <v>10008000</v>
      </c>
      <c r="G45" s="16">
        <f>SUM(G42:G44)</f>
        <v>10008000</v>
      </c>
      <c r="H45" s="16">
        <f>SUM(H42:H44)</f>
        <v>10008000</v>
      </c>
      <c r="J45" s="16">
        <f t="shared" si="6"/>
        <v>50040000</v>
      </c>
    </row>
    <row r="46" spans="2:10" x14ac:dyDescent="0.3">
      <c r="B46" s="24"/>
      <c r="C46" s="9" t="s">
        <v>19</v>
      </c>
      <c r="D46" s="16">
        <f>SUM(D45,D40,D34,D30,D26,D16,D11)</f>
        <v>30633201</v>
      </c>
      <c r="E46" s="16">
        <f>SUM(E45,E40,E34,E30,E26,E16,E11)</f>
        <v>30618551</v>
      </c>
      <c r="F46" s="16">
        <f>SUM(F45,F40,F34,F30,F26,F16,F11)</f>
        <v>30624401</v>
      </c>
      <c r="G46" s="16">
        <f>SUM(G45,G40,G34,G30,G26,G16,G11)</f>
        <v>30630251</v>
      </c>
      <c r="H46" s="16">
        <f>SUM(H45,H40,H34,H30,H26,H16,H11)</f>
        <v>30636101</v>
      </c>
      <c r="J46" s="16">
        <f t="shared" si="6"/>
        <v>153142505</v>
      </c>
    </row>
    <row r="47" spans="2:10" x14ac:dyDescent="0.3">
      <c r="B47" s="6"/>
      <c r="D47"/>
      <c r="E47"/>
      <c r="H47"/>
      <c r="I47"/>
      <c r="J47" t="s">
        <v>20</v>
      </c>
    </row>
    <row r="48" spans="2:10" x14ac:dyDescent="0.3">
      <c r="B48" s="22" t="s">
        <v>43</v>
      </c>
      <c r="C48" s="17" t="s">
        <v>43</v>
      </c>
      <c r="D48" s="18"/>
      <c r="E48" s="18"/>
      <c r="F48" s="18"/>
      <c r="G48" s="18"/>
      <c r="H48" s="18"/>
      <c r="I48"/>
      <c r="J48" s="18" t="s">
        <v>20</v>
      </c>
    </row>
    <row r="49" spans="2:10" x14ac:dyDescent="0.3">
      <c r="B49" s="23"/>
      <c r="C49" s="25"/>
      <c r="D49" s="13"/>
      <c r="E49" s="10"/>
      <c r="F49" s="10"/>
      <c r="G49" s="10"/>
      <c r="H49" s="10"/>
      <c r="J49" s="15">
        <f>SUM(D49:H49)</f>
        <v>0</v>
      </c>
    </row>
    <row r="50" spans="2:10" x14ac:dyDescent="0.3">
      <c r="B50" s="23"/>
      <c r="C50" s="25"/>
      <c r="D50" s="13"/>
      <c r="E50" s="10"/>
      <c r="F50" s="10"/>
      <c r="G50" s="10"/>
      <c r="H50" s="10"/>
      <c r="J50" s="15">
        <f t="shared" ref="J50:J51" si="10">SUM(D50:H50)</f>
        <v>0</v>
      </c>
    </row>
    <row r="51" spans="2:10" x14ac:dyDescent="0.3">
      <c r="B51" s="24"/>
      <c r="C51" s="9" t="s">
        <v>21</v>
      </c>
      <c r="D51" s="16">
        <f>SUM(D49:D50)</f>
        <v>0</v>
      </c>
      <c r="E51" s="16">
        <f t="shared" ref="E51:H51" si="11">SUM(E49:E50)</f>
        <v>0</v>
      </c>
      <c r="F51" s="16">
        <f t="shared" si="11"/>
        <v>0</v>
      </c>
      <c r="G51" s="16">
        <f t="shared" si="11"/>
        <v>0</v>
      </c>
      <c r="H51" s="16">
        <f t="shared" si="11"/>
        <v>0</v>
      </c>
      <c r="J51" s="16">
        <f t="shared" si="10"/>
        <v>0</v>
      </c>
    </row>
    <row r="52" spans="2:10" ht="15" thickBot="1" x14ac:dyDescent="0.35">
      <c r="B52" s="6"/>
      <c r="D52"/>
      <c r="E52"/>
      <c r="H52"/>
      <c r="I52"/>
      <c r="J52" t="s">
        <v>20</v>
      </c>
    </row>
    <row r="53" spans="2:10" s="1" customFormat="1" ht="29.4" thickBot="1" x14ac:dyDescent="0.35">
      <c r="B53" s="19" t="s">
        <v>22</v>
      </c>
      <c r="C53" s="19"/>
      <c r="D53" s="20">
        <f>SUM(D51,D46)</f>
        <v>30633201</v>
      </c>
      <c r="E53" s="20">
        <f t="shared" ref="E53:J53" si="12">SUM(E51,E46)</f>
        <v>30618551</v>
      </c>
      <c r="F53" s="20">
        <f t="shared" si="12"/>
        <v>30624401</v>
      </c>
      <c r="G53" s="20">
        <f t="shared" si="12"/>
        <v>30630251</v>
      </c>
      <c r="H53" s="20">
        <f t="shared" si="12"/>
        <v>30636101</v>
      </c>
      <c r="I53" s="7"/>
      <c r="J53" s="20">
        <f t="shared" si="12"/>
        <v>153142505</v>
      </c>
    </row>
    <row r="54" spans="2:10" x14ac:dyDescent="0.3">
      <c r="B54" s="6"/>
    </row>
    <row r="55" spans="2:10" x14ac:dyDescent="0.3">
      <c r="B55" s="6"/>
    </row>
    <row r="56" spans="2:10" x14ac:dyDescent="0.3">
      <c r="B56" s="6"/>
    </row>
    <row r="57" spans="2:10" x14ac:dyDescent="0.3">
      <c r="B57" s="6"/>
    </row>
    <row r="58" spans="2:10" x14ac:dyDescent="0.3">
      <c r="B58" s="6"/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9DBA7-59F4-4427-8748-75C60F85996F}">
  <sheetPr>
    <tabColor theme="7" tint="0.59999389629810485"/>
  </sheetPr>
  <dimension ref="B2:AM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109375" defaultRowHeight="14.4" x14ac:dyDescent="0.3"/>
  <cols>
    <col min="1" max="1" width="3.109375" customWidth="1"/>
    <col min="2" max="2" width="12.109375" customWidth="1"/>
    <col min="3" max="3" width="52.88671875" customWidth="1"/>
    <col min="4" max="4" width="12.88671875" style="6" customWidth="1"/>
    <col min="5" max="5" width="12.44140625" style="2" customWidth="1"/>
    <col min="6" max="6" width="12.6640625" customWidth="1"/>
    <col min="7" max="7" width="12.88671875" customWidth="1"/>
    <col min="8" max="8" width="13.44140625" style="2" customWidth="1"/>
    <col min="9" max="9" width="0.88671875" style="7" customWidth="1"/>
    <col min="10" max="10" width="14.44140625" customWidth="1"/>
    <col min="11" max="11" width="10.109375" customWidth="1"/>
  </cols>
  <sheetData>
    <row r="2" spans="2:39" ht="23.4" x14ac:dyDescent="0.45">
      <c r="B2" s="30" t="s">
        <v>33</v>
      </c>
    </row>
    <row r="3" spans="2:39" x14ac:dyDescent="0.3">
      <c r="B3" s="5"/>
    </row>
    <row r="4" spans="2:39" x14ac:dyDescent="0.3">
      <c r="B4" s="5"/>
    </row>
    <row r="5" spans="2:39" ht="18" x14ac:dyDescent="0.35">
      <c r="B5" s="36" t="s">
        <v>2</v>
      </c>
      <c r="C5" s="37"/>
      <c r="D5" s="37"/>
      <c r="E5" s="37"/>
      <c r="F5" s="37"/>
      <c r="G5" s="37"/>
      <c r="H5" s="37"/>
      <c r="I5" s="37"/>
      <c r="J5" s="38"/>
    </row>
    <row r="6" spans="2:39" x14ac:dyDescent="0.3">
      <c r="B6" s="39" t="s">
        <v>3</v>
      </c>
      <c r="C6" s="39" t="s">
        <v>4</v>
      </c>
      <c r="D6" s="39" t="s">
        <v>5</v>
      </c>
      <c r="E6" s="40" t="s">
        <v>6</v>
      </c>
      <c r="F6" s="40" t="s">
        <v>7</v>
      </c>
      <c r="G6" s="40" t="s">
        <v>8</v>
      </c>
      <c r="H6" s="41" t="s">
        <v>9</v>
      </c>
      <c r="I6" s="42"/>
      <c r="J6" s="43" t="s">
        <v>10</v>
      </c>
    </row>
    <row r="7" spans="2:39" s="5" customFormat="1" x14ac:dyDescent="0.3">
      <c r="B7" s="22" t="s">
        <v>11</v>
      </c>
      <c r="C7" s="26" t="s">
        <v>34</v>
      </c>
      <c r="D7" s="10" t="s">
        <v>35</v>
      </c>
      <c r="E7" s="10" t="s">
        <v>35</v>
      </c>
      <c r="F7" s="10" t="s">
        <v>35</v>
      </c>
      <c r="G7" s="10"/>
      <c r="H7" s="10" t="s">
        <v>35</v>
      </c>
      <c r="I7" s="7"/>
      <c r="J7" s="8" t="s">
        <v>35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">
      <c r="B8" s="23"/>
      <c r="C8" s="25" t="s">
        <v>46</v>
      </c>
      <c r="D8" s="15">
        <v>40000</v>
      </c>
      <c r="E8" s="15">
        <v>42500</v>
      </c>
      <c r="F8" s="15">
        <v>45000</v>
      </c>
      <c r="G8" s="15">
        <v>47500</v>
      </c>
      <c r="H8" s="15">
        <v>50000</v>
      </c>
      <c r="I8" s="35">
        <v>450000</v>
      </c>
      <c r="J8" s="15">
        <f>SUM(D8:H8)</f>
        <v>225000</v>
      </c>
    </row>
    <row r="9" spans="2:39" x14ac:dyDescent="0.3">
      <c r="B9" s="23"/>
      <c r="C9" s="25"/>
      <c r="D9" s="15"/>
      <c r="E9" s="15"/>
      <c r="F9" s="15"/>
      <c r="G9" s="15"/>
      <c r="H9" s="15"/>
      <c r="J9" s="15">
        <f>SUM(D9:H9)</f>
        <v>0</v>
      </c>
    </row>
    <row r="10" spans="2:39" x14ac:dyDescent="0.3">
      <c r="B10" s="23"/>
      <c r="C10" s="27"/>
      <c r="D10" s="15"/>
      <c r="E10" s="11"/>
      <c r="F10" s="11"/>
      <c r="G10" s="11"/>
      <c r="H10" s="11"/>
      <c r="J10" s="15">
        <f>SUM(D10:H10)</f>
        <v>0</v>
      </c>
    </row>
    <row r="11" spans="2:39" x14ac:dyDescent="0.3">
      <c r="B11" s="23"/>
      <c r="C11" s="9" t="s">
        <v>12</v>
      </c>
      <c r="D11" s="16">
        <f>SUM(D8:D10)</f>
        <v>40000</v>
      </c>
      <c r="E11" s="16">
        <f t="shared" ref="E11:J11" si="0">SUM(E8:E10)</f>
        <v>42500</v>
      </c>
      <c r="F11" s="16">
        <f t="shared" si="0"/>
        <v>45000</v>
      </c>
      <c r="G11" s="16">
        <f t="shared" si="0"/>
        <v>47500</v>
      </c>
      <c r="H11" s="16">
        <f t="shared" si="0"/>
        <v>50000</v>
      </c>
      <c r="I11" s="7">
        <f t="shared" si="0"/>
        <v>450000</v>
      </c>
      <c r="J11" s="16">
        <f t="shared" si="0"/>
        <v>225000</v>
      </c>
    </row>
    <row r="12" spans="2:39" x14ac:dyDescent="0.3">
      <c r="B12" s="23"/>
      <c r="C12" s="14" t="s">
        <v>36</v>
      </c>
      <c r="D12" s="13" t="s">
        <v>35</v>
      </c>
      <c r="E12" s="10"/>
      <c r="F12" s="10"/>
      <c r="G12" s="10"/>
      <c r="H12" s="10"/>
      <c r="J12" s="8" t="s">
        <v>35</v>
      </c>
    </row>
    <row r="13" spans="2:39" x14ac:dyDescent="0.3">
      <c r="B13" s="23"/>
      <c r="C13" s="25" t="s">
        <v>48</v>
      </c>
      <c r="D13" s="15">
        <f>0.17*D11</f>
        <v>6800.0000000000009</v>
      </c>
      <c r="E13" s="15">
        <f t="shared" ref="E13:H13" si="1">0.17*E11</f>
        <v>7225.0000000000009</v>
      </c>
      <c r="F13" s="15">
        <f t="shared" si="1"/>
        <v>7650.0000000000009</v>
      </c>
      <c r="G13" s="15">
        <f t="shared" si="1"/>
        <v>8075.0000000000009</v>
      </c>
      <c r="H13" s="15">
        <f t="shared" si="1"/>
        <v>8500</v>
      </c>
      <c r="J13" s="15">
        <f>SUM(D13:H13)</f>
        <v>38250</v>
      </c>
    </row>
    <row r="14" spans="2:39" x14ac:dyDescent="0.3">
      <c r="B14" s="23"/>
      <c r="C14" s="25"/>
      <c r="D14" s="15"/>
      <c r="E14" s="15"/>
      <c r="F14" s="15"/>
      <c r="G14" s="15"/>
      <c r="H14" s="15"/>
      <c r="J14" s="15">
        <f t="shared" ref="J14:J15" si="2">SUM(D14:H14)</f>
        <v>0</v>
      </c>
    </row>
    <row r="15" spans="2:39" x14ac:dyDescent="0.3">
      <c r="B15" s="23"/>
      <c r="C15" s="10"/>
      <c r="D15" s="15"/>
      <c r="E15" s="11"/>
      <c r="F15" s="11"/>
      <c r="G15" s="11"/>
      <c r="H15" s="11"/>
      <c r="J15" s="15">
        <f t="shared" si="2"/>
        <v>0</v>
      </c>
    </row>
    <row r="16" spans="2:39" x14ac:dyDescent="0.3">
      <c r="B16" s="23"/>
      <c r="C16" s="9" t="s">
        <v>13</v>
      </c>
      <c r="D16" s="16">
        <f>SUM(D13:D15)</f>
        <v>6800.0000000000009</v>
      </c>
      <c r="E16" s="16">
        <f t="shared" ref="E16:J16" si="3">SUM(E13:E15)</f>
        <v>7225.0000000000009</v>
      </c>
      <c r="F16" s="16">
        <f t="shared" si="3"/>
        <v>7650.0000000000009</v>
      </c>
      <c r="G16" s="16">
        <f t="shared" si="3"/>
        <v>8075.0000000000009</v>
      </c>
      <c r="H16" s="16">
        <f t="shared" si="3"/>
        <v>8500</v>
      </c>
      <c r="I16" s="7">
        <f t="shared" si="3"/>
        <v>0</v>
      </c>
      <c r="J16" s="16">
        <f t="shared" si="3"/>
        <v>38250</v>
      </c>
    </row>
    <row r="17" spans="2:10" x14ac:dyDescent="0.3">
      <c r="B17" s="23"/>
      <c r="C17" s="14" t="s">
        <v>37</v>
      </c>
      <c r="D17" s="13" t="s">
        <v>35</v>
      </c>
      <c r="E17" s="10"/>
      <c r="F17" s="10"/>
      <c r="G17" s="10"/>
      <c r="H17" s="10"/>
      <c r="J17" s="8" t="s">
        <v>35</v>
      </c>
    </row>
    <row r="18" spans="2:10" x14ac:dyDescent="0.3">
      <c r="B18" s="23"/>
      <c r="C18" s="25" t="s">
        <v>64</v>
      </c>
      <c r="D18" s="13"/>
      <c r="E18" s="10"/>
      <c r="F18" s="10"/>
      <c r="G18" s="10"/>
      <c r="H18" s="10"/>
      <c r="J18" s="15" t="s">
        <v>35</v>
      </c>
    </row>
    <row r="19" spans="2:10" x14ac:dyDescent="0.3">
      <c r="B19" s="23"/>
      <c r="C19" s="29" t="s">
        <v>49</v>
      </c>
      <c r="D19" s="15" t="s">
        <v>39</v>
      </c>
      <c r="E19" s="11" t="s">
        <v>39</v>
      </c>
      <c r="F19" s="11" t="s">
        <v>39</v>
      </c>
      <c r="G19" s="11"/>
      <c r="H19" s="11"/>
      <c r="J19" s="15"/>
    </row>
    <row r="20" spans="2:10" x14ac:dyDescent="0.3">
      <c r="B20" s="23"/>
      <c r="C20" s="29" t="s">
        <v>50</v>
      </c>
      <c r="D20" s="15">
        <v>400</v>
      </c>
      <c r="E20" s="15">
        <v>400</v>
      </c>
      <c r="F20" s="15">
        <v>400</v>
      </c>
      <c r="G20" s="15">
        <v>400</v>
      </c>
      <c r="H20" s="15">
        <v>400</v>
      </c>
      <c r="I20" s="35">
        <v>2000</v>
      </c>
      <c r="J20" s="15">
        <f>SUM(D20:H20)</f>
        <v>2000</v>
      </c>
    </row>
    <row r="21" spans="2:10" x14ac:dyDescent="0.3">
      <c r="B21" s="23"/>
      <c r="C21" s="29" t="s">
        <v>51</v>
      </c>
      <c r="D21" s="15">
        <v>50</v>
      </c>
      <c r="E21" s="15">
        <v>50</v>
      </c>
      <c r="F21" s="15">
        <v>50</v>
      </c>
      <c r="G21" s="15">
        <v>50</v>
      </c>
      <c r="H21" s="15">
        <v>50</v>
      </c>
      <c r="I21" s="35">
        <v>250</v>
      </c>
      <c r="J21" s="15">
        <f t="shared" ref="J21:J26" si="4">SUM(D21:H21)</f>
        <v>250</v>
      </c>
    </row>
    <row r="22" spans="2:10" x14ac:dyDescent="0.3">
      <c r="B22" s="23"/>
      <c r="C22" s="25" t="s">
        <v>52</v>
      </c>
      <c r="D22" s="15">
        <v>450</v>
      </c>
      <c r="E22" s="15">
        <v>450</v>
      </c>
      <c r="F22" s="15">
        <v>450</v>
      </c>
      <c r="G22" s="15">
        <v>450</v>
      </c>
      <c r="H22" s="15">
        <v>450</v>
      </c>
      <c r="I22" s="35">
        <v>2250</v>
      </c>
      <c r="J22" s="15">
        <f t="shared" si="4"/>
        <v>2250</v>
      </c>
    </row>
    <row r="23" spans="2:10" x14ac:dyDescent="0.3">
      <c r="B23" s="23"/>
      <c r="C23" s="29" t="s">
        <v>53</v>
      </c>
      <c r="D23" s="15">
        <v>248</v>
      </c>
      <c r="E23" s="15">
        <v>248</v>
      </c>
      <c r="F23" s="15">
        <v>248</v>
      </c>
      <c r="G23" s="15">
        <v>248</v>
      </c>
      <c r="H23" s="15">
        <v>248</v>
      </c>
      <c r="I23" s="35">
        <v>1243</v>
      </c>
      <c r="J23" s="15">
        <f t="shared" si="4"/>
        <v>1240</v>
      </c>
    </row>
    <row r="24" spans="2:10" x14ac:dyDescent="0.3">
      <c r="B24" s="23"/>
      <c r="C24" s="29" t="s">
        <v>54</v>
      </c>
      <c r="D24" s="15">
        <v>45</v>
      </c>
      <c r="E24" s="15">
        <v>45</v>
      </c>
      <c r="F24" s="15">
        <v>45</v>
      </c>
      <c r="G24" s="15">
        <v>45</v>
      </c>
      <c r="H24" s="15">
        <v>45</v>
      </c>
      <c r="I24" s="35">
        <v>225</v>
      </c>
      <c r="J24" s="15">
        <f t="shared" si="4"/>
        <v>225</v>
      </c>
    </row>
    <row r="25" spans="2:10" x14ac:dyDescent="0.3">
      <c r="B25" s="23"/>
      <c r="C25" s="29" t="s">
        <v>55</v>
      </c>
      <c r="D25" s="15">
        <v>80</v>
      </c>
      <c r="E25" s="15">
        <v>80</v>
      </c>
      <c r="F25" s="15">
        <v>80</v>
      </c>
      <c r="G25" s="15">
        <v>80</v>
      </c>
      <c r="H25" s="15">
        <v>80</v>
      </c>
      <c r="I25" s="35">
        <v>400</v>
      </c>
      <c r="J25" s="15">
        <f t="shared" si="4"/>
        <v>400</v>
      </c>
    </row>
    <row r="26" spans="2:10" x14ac:dyDescent="0.3">
      <c r="B26" s="23"/>
      <c r="C26" s="25" t="s">
        <v>56</v>
      </c>
      <c r="D26" s="15">
        <v>328</v>
      </c>
      <c r="E26" s="15">
        <v>328</v>
      </c>
      <c r="F26" s="15">
        <v>328</v>
      </c>
      <c r="G26" s="15">
        <v>328</v>
      </c>
      <c r="H26" s="15">
        <v>328</v>
      </c>
      <c r="I26" s="35">
        <v>1638</v>
      </c>
      <c r="J26" s="15">
        <f t="shared" si="4"/>
        <v>1640</v>
      </c>
    </row>
    <row r="27" spans="2:10" x14ac:dyDescent="0.3">
      <c r="B27" s="23"/>
      <c r="C27" s="9" t="s">
        <v>14</v>
      </c>
      <c r="D27" s="16">
        <f>SUM(D20:D26)</f>
        <v>1601</v>
      </c>
      <c r="E27" s="16">
        <f t="shared" ref="E27:H27" si="5">SUM(E20:E26)</f>
        <v>1601</v>
      </c>
      <c r="F27" s="16">
        <f t="shared" si="5"/>
        <v>1601</v>
      </c>
      <c r="G27" s="16">
        <f t="shared" si="5"/>
        <v>1601</v>
      </c>
      <c r="H27" s="16">
        <f t="shared" si="5"/>
        <v>1601</v>
      </c>
      <c r="J27" s="16">
        <f>SUM(D27:H27)</f>
        <v>8005</v>
      </c>
    </row>
    <row r="28" spans="2:10" x14ac:dyDescent="0.3">
      <c r="B28" s="23"/>
      <c r="C28" s="14" t="s">
        <v>38</v>
      </c>
      <c r="D28" s="15"/>
      <c r="E28" s="10"/>
      <c r="F28" s="10"/>
      <c r="G28" s="10"/>
      <c r="H28" s="10"/>
      <c r="J28" s="15" t="s">
        <v>20</v>
      </c>
    </row>
    <row r="29" spans="2:10" x14ac:dyDescent="0.3">
      <c r="B29" s="23"/>
      <c r="C29" s="25"/>
      <c r="D29" s="15"/>
      <c r="E29" s="10"/>
      <c r="F29" s="10"/>
      <c r="G29" s="10"/>
      <c r="H29" s="10"/>
      <c r="J29" s="15">
        <f>SUM(D29:H29)</f>
        <v>0</v>
      </c>
    </row>
    <row r="30" spans="2:10" x14ac:dyDescent="0.3">
      <c r="B30" s="23" t="s">
        <v>39</v>
      </c>
      <c r="C30" s="28" t="s">
        <v>39</v>
      </c>
      <c r="D30" s="13" t="s">
        <v>35</v>
      </c>
      <c r="E30" s="10"/>
      <c r="F30" s="10"/>
      <c r="G30" s="10"/>
      <c r="H30" s="10"/>
      <c r="J30" s="15">
        <f t="shared" ref="J30:J51" si="6">SUM(D30:H30)</f>
        <v>0</v>
      </c>
    </row>
    <row r="31" spans="2:10" x14ac:dyDescent="0.3">
      <c r="B31" s="23"/>
      <c r="C31" s="9" t="s">
        <v>15</v>
      </c>
      <c r="D31" s="12">
        <f>SUM(D29:D30)</f>
        <v>0</v>
      </c>
      <c r="E31" s="12">
        <f t="shared" ref="E31:H31" si="7">SUM(E29:E30)</f>
        <v>0</v>
      </c>
      <c r="F31" s="12">
        <f t="shared" si="7"/>
        <v>0</v>
      </c>
      <c r="G31" s="12">
        <f t="shared" si="7"/>
        <v>0</v>
      </c>
      <c r="H31" s="12">
        <f t="shared" si="7"/>
        <v>0</v>
      </c>
      <c r="J31" s="16">
        <f t="shared" si="6"/>
        <v>0</v>
      </c>
    </row>
    <row r="32" spans="2:10" x14ac:dyDescent="0.3">
      <c r="B32" s="23"/>
      <c r="C32" s="14" t="s">
        <v>40</v>
      </c>
      <c r="D32" s="13" t="s">
        <v>35</v>
      </c>
      <c r="E32" s="10"/>
      <c r="F32" s="10"/>
      <c r="G32" s="10"/>
      <c r="H32" s="10"/>
      <c r="J32" s="15"/>
    </row>
    <row r="33" spans="2:10" x14ac:dyDescent="0.3">
      <c r="B33" s="23"/>
      <c r="C33" s="25" t="s">
        <v>65</v>
      </c>
      <c r="D33" s="15">
        <v>5000</v>
      </c>
      <c r="E33" s="15">
        <v>0</v>
      </c>
      <c r="F33" s="15">
        <v>0</v>
      </c>
      <c r="G33" s="15">
        <v>0</v>
      </c>
      <c r="H33" s="15">
        <v>0</v>
      </c>
      <c r="I33" s="35">
        <v>5000</v>
      </c>
      <c r="J33" s="15">
        <f t="shared" si="6"/>
        <v>5000</v>
      </c>
    </row>
    <row r="34" spans="2:10" x14ac:dyDescent="0.3">
      <c r="B34" s="23"/>
      <c r="C34" s="25"/>
      <c r="D34" s="15"/>
      <c r="E34" s="11"/>
      <c r="F34" s="11"/>
      <c r="G34" s="11"/>
      <c r="H34" s="11"/>
      <c r="J34" s="15">
        <f t="shared" si="6"/>
        <v>0</v>
      </c>
    </row>
    <row r="35" spans="2:10" x14ac:dyDescent="0.3">
      <c r="B35" s="23"/>
      <c r="C35" s="9" t="s">
        <v>16</v>
      </c>
      <c r="D35" s="16">
        <f>SUM(D33:D34)</f>
        <v>5000</v>
      </c>
      <c r="E35" s="16">
        <f t="shared" ref="E35:H35" si="8">SUM(E33:E34)</f>
        <v>0</v>
      </c>
      <c r="F35" s="16">
        <f t="shared" si="8"/>
        <v>0</v>
      </c>
      <c r="G35" s="16">
        <f t="shared" si="8"/>
        <v>0</v>
      </c>
      <c r="H35" s="16">
        <f t="shared" si="8"/>
        <v>0</v>
      </c>
      <c r="J35" s="16">
        <f t="shared" si="6"/>
        <v>5000</v>
      </c>
    </row>
    <row r="36" spans="2:10" x14ac:dyDescent="0.3">
      <c r="B36" s="23"/>
      <c r="C36" s="14" t="s">
        <v>41</v>
      </c>
      <c r="D36" s="13" t="s">
        <v>35</v>
      </c>
      <c r="E36" s="10"/>
      <c r="F36" s="10"/>
      <c r="G36" s="10"/>
      <c r="H36" s="10"/>
      <c r="J36" s="15"/>
    </row>
    <row r="37" spans="2:10" x14ac:dyDescent="0.3">
      <c r="B37" s="23"/>
      <c r="C37" s="13"/>
      <c r="D37" s="15"/>
      <c r="E37" s="15"/>
      <c r="F37" s="15"/>
      <c r="G37" s="15"/>
      <c r="H37" s="15"/>
      <c r="I37" s="35"/>
      <c r="J37" s="15"/>
    </row>
    <row r="38" spans="2:10" x14ac:dyDescent="0.3">
      <c r="B38" s="23"/>
      <c r="C38" s="13"/>
      <c r="D38" s="15"/>
      <c r="E38" s="15"/>
      <c r="F38" s="15"/>
      <c r="G38" s="15"/>
      <c r="H38" s="15"/>
      <c r="I38" s="35"/>
      <c r="J38" s="15"/>
    </row>
    <row r="39" spans="2:10" x14ac:dyDescent="0.3">
      <c r="B39" s="23"/>
      <c r="C39" s="13"/>
      <c r="D39" s="15"/>
      <c r="E39" s="15"/>
      <c r="F39" s="15"/>
      <c r="G39" s="15"/>
      <c r="H39" s="15"/>
      <c r="I39" s="35"/>
      <c r="J39" s="15"/>
    </row>
    <row r="40" spans="2:10" x14ac:dyDescent="0.3">
      <c r="B40" s="23"/>
      <c r="C40" s="62"/>
      <c r="D40" s="15"/>
      <c r="E40" s="15"/>
      <c r="F40" s="15"/>
      <c r="G40" s="15"/>
      <c r="H40" s="15"/>
      <c r="I40" s="35"/>
      <c r="J40" s="15"/>
    </row>
    <row r="41" spans="2:10" x14ac:dyDescent="0.3">
      <c r="B41" s="23"/>
      <c r="C41" s="25"/>
      <c r="D41" s="15"/>
      <c r="E41" s="11"/>
      <c r="F41" s="11"/>
      <c r="G41" s="11"/>
      <c r="H41" s="11"/>
      <c r="J41" s="15">
        <f t="shared" si="6"/>
        <v>0</v>
      </c>
    </row>
    <row r="42" spans="2:10" x14ac:dyDescent="0.3">
      <c r="B42" s="23"/>
      <c r="C42" s="9" t="s">
        <v>17</v>
      </c>
      <c r="D42" s="16">
        <f>SUM(D37:D41)</f>
        <v>0</v>
      </c>
      <c r="E42" s="16">
        <f t="shared" ref="E42:H42" si="9">SUM(E37:E41)</f>
        <v>0</v>
      </c>
      <c r="F42" s="16">
        <f t="shared" si="9"/>
        <v>0</v>
      </c>
      <c r="G42" s="16">
        <f t="shared" si="9"/>
        <v>0</v>
      </c>
      <c r="H42" s="16">
        <f t="shared" si="9"/>
        <v>0</v>
      </c>
      <c r="J42" s="16">
        <f t="shared" si="6"/>
        <v>0</v>
      </c>
    </row>
    <row r="43" spans="2:10" x14ac:dyDescent="0.3">
      <c r="B43" s="23"/>
      <c r="C43" s="14" t="s">
        <v>42</v>
      </c>
      <c r="D43" s="13" t="s">
        <v>35</v>
      </c>
      <c r="E43" s="10"/>
      <c r="F43" s="10"/>
      <c r="G43" s="10"/>
      <c r="H43" s="10"/>
      <c r="J43" s="15"/>
    </row>
    <row r="44" spans="2:10" ht="43.2" x14ac:dyDescent="0.3">
      <c r="B44" s="23"/>
      <c r="C44" s="25" t="s">
        <v>66</v>
      </c>
      <c r="D44" s="15">
        <v>75000</v>
      </c>
      <c r="E44" s="15">
        <v>75000</v>
      </c>
      <c r="F44" s="15">
        <v>75000</v>
      </c>
      <c r="G44" s="15">
        <v>75000</v>
      </c>
      <c r="H44" s="15">
        <v>75000</v>
      </c>
      <c r="I44" s="35">
        <v>375000</v>
      </c>
      <c r="J44" s="15">
        <f t="shared" si="6"/>
        <v>375000</v>
      </c>
    </row>
    <row r="45" spans="2:10" ht="57.6" x14ac:dyDescent="0.3">
      <c r="B45" s="23"/>
      <c r="C45" s="25" t="s">
        <v>67</v>
      </c>
      <c r="D45" s="15">
        <v>125000</v>
      </c>
      <c r="E45" s="15">
        <v>156250</v>
      </c>
      <c r="F45" s="15">
        <v>156250</v>
      </c>
      <c r="G45" s="15">
        <v>156250</v>
      </c>
      <c r="H45" s="15">
        <v>156250</v>
      </c>
      <c r="I45" s="35">
        <v>781250</v>
      </c>
      <c r="J45" s="15">
        <f t="shared" si="6"/>
        <v>750000</v>
      </c>
    </row>
    <row r="46" spans="2:10" ht="86.4" x14ac:dyDescent="0.3">
      <c r="B46" s="23"/>
      <c r="C46" s="25" t="s">
        <v>68</v>
      </c>
      <c r="D46" s="15">
        <v>333332</v>
      </c>
      <c r="E46" s="15">
        <v>416667</v>
      </c>
      <c r="F46" s="15">
        <v>416667</v>
      </c>
      <c r="G46" s="15">
        <v>416667</v>
      </c>
      <c r="H46" s="15">
        <v>416667</v>
      </c>
      <c r="I46" s="35">
        <v>2083335</v>
      </c>
      <c r="J46" s="15">
        <f t="shared" si="6"/>
        <v>2000000</v>
      </c>
    </row>
    <row r="47" spans="2:10" x14ac:dyDescent="0.3">
      <c r="B47" s="23"/>
      <c r="C47" s="25"/>
      <c r="D47" s="15"/>
      <c r="E47" s="11"/>
      <c r="F47" s="11"/>
      <c r="G47" s="11"/>
      <c r="H47" s="11"/>
      <c r="J47" s="15">
        <f t="shared" si="6"/>
        <v>0</v>
      </c>
    </row>
    <row r="48" spans="2:10" x14ac:dyDescent="0.3">
      <c r="B48" s="23"/>
      <c r="C48" s="25"/>
      <c r="D48" s="15"/>
      <c r="E48" s="11"/>
      <c r="F48" s="11"/>
      <c r="G48" s="11"/>
      <c r="H48" s="11"/>
      <c r="J48" s="15">
        <f t="shared" si="6"/>
        <v>0</v>
      </c>
    </row>
    <row r="49" spans="2:10" x14ac:dyDescent="0.3">
      <c r="B49" s="23"/>
      <c r="C49" s="10"/>
      <c r="D49" s="15"/>
      <c r="E49" s="11"/>
      <c r="F49" s="11"/>
      <c r="G49" s="11"/>
      <c r="H49" s="11"/>
      <c r="J49" s="15">
        <f t="shared" si="6"/>
        <v>0</v>
      </c>
    </row>
    <row r="50" spans="2:10" x14ac:dyDescent="0.3">
      <c r="B50" s="24"/>
      <c r="C50" s="9" t="s">
        <v>18</v>
      </c>
      <c r="D50" s="16">
        <f>SUM(D44:D49)</f>
        <v>533332</v>
      </c>
      <c r="E50" s="16">
        <f t="shared" ref="E50:H50" si="10">SUM(E44:E49)</f>
        <v>647917</v>
      </c>
      <c r="F50" s="16">
        <f t="shared" si="10"/>
        <v>647917</v>
      </c>
      <c r="G50" s="16">
        <f t="shared" si="10"/>
        <v>647917</v>
      </c>
      <c r="H50" s="16">
        <f t="shared" si="10"/>
        <v>647917</v>
      </c>
      <c r="J50" s="16">
        <f t="shared" si="6"/>
        <v>3125000</v>
      </c>
    </row>
    <row r="51" spans="2:10" x14ac:dyDescent="0.3">
      <c r="B51" s="24"/>
      <c r="C51" s="9" t="s">
        <v>19</v>
      </c>
      <c r="D51" s="16">
        <f>SUM(D50,D42,D35,D31,D27,D16,D11)</f>
        <v>586733</v>
      </c>
      <c r="E51" s="16">
        <f t="shared" ref="E51:H51" si="11">SUM(E50,E42,E35,E31,E27,E16,E11)</f>
        <v>699243</v>
      </c>
      <c r="F51" s="16">
        <f t="shared" si="11"/>
        <v>702168</v>
      </c>
      <c r="G51" s="16">
        <f t="shared" si="11"/>
        <v>705093</v>
      </c>
      <c r="H51" s="16">
        <f t="shared" si="11"/>
        <v>708018</v>
      </c>
      <c r="J51" s="16">
        <f t="shared" si="6"/>
        <v>3401255</v>
      </c>
    </row>
    <row r="52" spans="2:10" x14ac:dyDescent="0.3">
      <c r="B52" s="6"/>
      <c r="D52"/>
      <c r="E52"/>
      <c r="H52"/>
      <c r="I52"/>
      <c r="J52" t="s">
        <v>20</v>
      </c>
    </row>
    <row r="53" spans="2:10" x14ac:dyDescent="0.3">
      <c r="B53" s="22" t="s">
        <v>43</v>
      </c>
      <c r="C53" s="17" t="s">
        <v>43</v>
      </c>
      <c r="D53" s="18"/>
      <c r="E53" s="18"/>
      <c r="F53" s="18"/>
      <c r="G53" s="18"/>
      <c r="H53" s="18"/>
      <c r="I53"/>
      <c r="J53" s="18" t="s">
        <v>20</v>
      </c>
    </row>
    <row r="54" spans="2:10" x14ac:dyDescent="0.3">
      <c r="B54" s="23"/>
      <c r="C54" s="25"/>
      <c r="D54" s="13"/>
      <c r="E54" s="10"/>
      <c r="F54" s="10"/>
      <c r="G54" s="10"/>
      <c r="H54" s="10"/>
      <c r="J54" s="15">
        <f>SUM(D54:H54)</f>
        <v>0</v>
      </c>
    </row>
    <row r="55" spans="2:10" x14ac:dyDescent="0.3">
      <c r="B55" s="23"/>
      <c r="C55" s="25"/>
      <c r="D55" s="13"/>
      <c r="E55" s="10"/>
      <c r="F55" s="10"/>
      <c r="G55" s="10"/>
      <c r="H55" s="10"/>
      <c r="J55" s="15">
        <f t="shared" ref="J55:J56" si="12">SUM(D55:H55)</f>
        <v>0</v>
      </c>
    </row>
    <row r="56" spans="2:10" x14ac:dyDescent="0.3">
      <c r="B56" s="24"/>
      <c r="C56" s="9" t="s">
        <v>21</v>
      </c>
      <c r="D56" s="16">
        <f>SUM(D54:D55)</f>
        <v>0</v>
      </c>
      <c r="E56" s="16">
        <f t="shared" ref="E56:H56" si="13">SUM(E54:E55)</f>
        <v>0</v>
      </c>
      <c r="F56" s="16">
        <f t="shared" si="13"/>
        <v>0</v>
      </c>
      <c r="G56" s="16">
        <f t="shared" si="13"/>
        <v>0</v>
      </c>
      <c r="H56" s="16">
        <f t="shared" si="13"/>
        <v>0</v>
      </c>
      <c r="J56" s="16">
        <f t="shared" si="12"/>
        <v>0</v>
      </c>
    </row>
    <row r="57" spans="2:10" ht="15" thickBot="1" x14ac:dyDescent="0.35">
      <c r="B57" s="6"/>
      <c r="D57"/>
      <c r="E57"/>
      <c r="H57"/>
      <c r="I57"/>
      <c r="J57" t="s">
        <v>20</v>
      </c>
    </row>
    <row r="58" spans="2:10" s="1" customFormat="1" ht="29.4" thickBot="1" x14ac:dyDescent="0.35">
      <c r="B58" s="19" t="s">
        <v>22</v>
      </c>
      <c r="C58" s="19"/>
      <c r="D58" s="20">
        <f>SUM(D56,D51)</f>
        <v>586733</v>
      </c>
      <c r="E58" s="20">
        <f t="shared" ref="E58:J58" si="14">SUM(E56,E51)</f>
        <v>699243</v>
      </c>
      <c r="F58" s="20">
        <f t="shared" si="14"/>
        <v>702168</v>
      </c>
      <c r="G58" s="20">
        <f t="shared" si="14"/>
        <v>705093</v>
      </c>
      <c r="H58" s="20">
        <f t="shared" si="14"/>
        <v>708018</v>
      </c>
      <c r="I58" s="7">
        <f>SUM(I56,I51)</f>
        <v>0</v>
      </c>
      <c r="J58" s="20">
        <f t="shared" si="14"/>
        <v>3401255</v>
      </c>
    </row>
    <row r="59" spans="2:10" x14ac:dyDescent="0.3">
      <c r="B59" s="6"/>
    </row>
    <row r="60" spans="2:10" x14ac:dyDescent="0.3">
      <c r="B60" s="6"/>
    </row>
    <row r="61" spans="2:10" x14ac:dyDescent="0.3">
      <c r="B61" s="6"/>
    </row>
    <row r="62" spans="2:10" x14ac:dyDescent="0.3">
      <c r="B62" s="6"/>
    </row>
    <row r="63" spans="2:10" x14ac:dyDescent="0.3">
      <c r="B63" s="6"/>
    </row>
    <row r="64" spans="2:10" x14ac:dyDescent="0.3">
      <c r="B64" s="6"/>
    </row>
    <row r="65" spans="2:2" x14ac:dyDescent="0.3">
      <c r="B65" s="6"/>
    </row>
    <row r="66" spans="2:2" x14ac:dyDescent="0.3">
      <c r="B66" s="6"/>
    </row>
    <row r="67" spans="2:2" x14ac:dyDescent="0.3">
      <c r="B67" s="6"/>
    </row>
    <row r="68" spans="2:2" x14ac:dyDescent="0.3">
      <c r="B68" s="6"/>
    </row>
    <row r="69" spans="2:2" x14ac:dyDescent="0.3">
      <c r="B69" s="6"/>
    </row>
    <row r="70" spans="2:2" x14ac:dyDescent="0.3">
      <c r="B70" s="6"/>
    </row>
    <row r="71" spans="2:2" x14ac:dyDescent="0.3">
      <c r="B71" s="6"/>
    </row>
    <row r="72" spans="2:2" x14ac:dyDescent="0.3">
      <c r="B72" s="6"/>
    </row>
    <row r="73" spans="2:2" x14ac:dyDescent="0.3">
      <c r="B73" s="6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603fe82-afde-4253-978c-af2ee5f77dcc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cd622faa-0564-4153-a97d-d8f02088d64d">
      <Terms xmlns="http://schemas.microsoft.com/office/infopath/2007/PartnerControls"/>
    </lcf76f155ced4ddcb4097134ff3c332f>
    <TaxCatchAll xmlns="5603fe82-afde-4253-978c-af2ee5f77dcc" xsi:nil="true"/>
  </documentManagement>
</p:properties>
</file>

<file path=customXml/item3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878AC700EB4DF4DA8571719F20ABA55" ma:contentTypeVersion="12" ma:contentTypeDescription="Create a new document." ma:contentTypeScope="" ma:versionID="a6fb8131eb8b845cba0e632adc369882">
  <xsd:schema xmlns:xsd="http://www.w3.org/2001/XMLSchema" xmlns:xs="http://www.w3.org/2001/XMLSchema" xmlns:p="http://schemas.microsoft.com/office/2006/metadata/properties" xmlns:ns2="cd622faa-0564-4153-a97d-d8f02088d64d" xmlns:ns3="5603fe82-afde-4253-978c-af2ee5f77dcc" targetNamespace="http://schemas.microsoft.com/office/2006/metadata/properties" ma:root="true" ma:fieldsID="91142bcab057e83609eb21c2bef2df63" ns2:_="" ns3:_="">
    <xsd:import namespace="cd622faa-0564-4153-a97d-d8f02088d64d"/>
    <xsd:import namespace="5603fe82-afde-4253-978c-af2ee5f77dc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22faa-0564-4153-a97d-d8f02088d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27f211d6-8372-46aa-a5eb-ca4629ff1b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03fe82-afde-4253-978c-af2ee5f77dc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4a54d8f-738b-4c65-b8e9-58203f6b9e46}" ma:internalName="TaxCatchAll" ma:showField="CatchAllData" ma:web="5603fe82-afde-4253-978c-af2ee5f77dc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222176-22B4-47AB-AB9E-BB248AC3A7F3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5603fe82-afde-4253-978c-af2ee5f77dcc"/>
    <ds:schemaRef ds:uri="http://schemas.openxmlformats.org/package/2006/metadata/core-properties"/>
    <ds:schemaRef ds:uri="cd622faa-0564-4153-a97d-d8f02088d64d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4.xml><?xml version="1.0" encoding="utf-8"?>
<ds:datastoreItem xmlns:ds="http://schemas.openxmlformats.org/officeDocument/2006/customXml" ds:itemID="{86F9E6C7-39E1-4B4A-BBDB-3B1E50AFEA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622faa-0564-4153-a97d-d8f02088d64d"/>
    <ds:schemaRef ds:uri="5603fe82-afde-4253-978c-af2ee5f77dc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2024-04-01T22:51:44Z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0x0101002878AC700EB4DF4DA8571719F20ABA55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